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60"/>
  </bookViews>
  <sheets>
    <sheet name="იაშვილი" sheetId="1" r:id="rId1"/>
    <sheet name="კრებსითი ხ-ვა" sheetId="3" r:id="rId2"/>
    <sheet name="III აბდოქირურგია" sheetId="9" r:id="rId3"/>
    <sheet name="IIIაბდოთერაპია" sheetId="4" r:id="rId4"/>
    <sheet name="III ტრამვა" sheetId="17" r:id="rId5"/>
    <sheet name="IVრესპირაცია" sheetId="11" r:id="rId6"/>
    <sheet name="რეანიმაცია" sheetId="16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6" l="1"/>
  <c r="D23" i="16"/>
  <c r="D26" i="16"/>
  <c r="D28" i="16"/>
  <c r="D29" i="16"/>
  <c r="D30" i="16"/>
  <c r="D33" i="16"/>
  <c r="D34" i="16"/>
  <c r="D35" i="16"/>
  <c r="D36" i="16"/>
  <c r="D38" i="16"/>
  <c r="D41" i="16"/>
  <c r="D42" i="16"/>
  <c r="D43" i="16"/>
  <c r="D44" i="16"/>
  <c r="D46" i="16"/>
  <c r="D48" i="16"/>
  <c r="D49" i="16"/>
  <c r="D50" i="16"/>
  <c r="D53" i="16"/>
  <c r="D54" i="16"/>
  <c r="D55" i="16"/>
  <c r="D56" i="16"/>
  <c r="D57" i="16"/>
  <c r="D58" i="16"/>
  <c r="D61" i="16"/>
  <c r="D62" i="16"/>
  <c r="D63" i="16"/>
  <c r="D64" i="16"/>
  <c r="D67" i="16"/>
  <c r="D68" i="16"/>
  <c r="D69" i="16"/>
  <c r="D70" i="16"/>
  <c r="D71" i="16"/>
  <c r="D73" i="16"/>
  <c r="D75" i="16"/>
  <c r="D76" i="16"/>
  <c r="D77" i="16"/>
  <c r="D78" i="16"/>
  <c r="D80" i="16"/>
  <c r="D81" i="16"/>
  <c r="D83" i="16"/>
  <c r="D86" i="16"/>
  <c r="D87" i="16"/>
  <c r="D88" i="16"/>
  <c r="D89" i="16"/>
  <c r="D90" i="16"/>
  <c r="D92" i="16"/>
  <c r="D93" i="16"/>
  <c r="D95" i="16"/>
  <c r="D97" i="16"/>
  <c r="D99" i="16"/>
  <c r="D100" i="16"/>
  <c r="D101" i="16"/>
  <c r="D102" i="16"/>
  <c r="D110" i="16"/>
  <c r="D149" i="16"/>
  <c r="D160" i="16"/>
  <c r="D172" i="16"/>
  <c r="D98" i="16" l="1"/>
  <c r="D27" i="16"/>
  <c r="L60" i="11"/>
  <c r="L39" i="11"/>
  <c r="D85" i="11" l="1"/>
  <c r="D76" i="11"/>
  <c r="D65" i="11"/>
  <c r="D52" i="11" l="1"/>
  <c r="D15" i="11"/>
  <c r="F173" i="16" l="1"/>
  <c r="D171" i="11"/>
  <c r="D159" i="11"/>
  <c r="D148" i="11"/>
  <c r="D109" i="11"/>
  <c r="D102" i="11"/>
  <c r="D101" i="11"/>
  <c r="D100" i="11"/>
  <c r="D99" i="11"/>
  <c r="D97" i="11"/>
  <c r="D95" i="11"/>
  <c r="D93" i="11"/>
  <c r="D92" i="11"/>
  <c r="D89" i="11"/>
  <c r="D88" i="11"/>
  <c r="D87" i="11"/>
  <c r="D86" i="11"/>
  <c r="D83" i="11"/>
  <c r="D81" i="11"/>
  <c r="D80" i="11"/>
  <c r="D78" i="11"/>
  <c r="D77" i="11"/>
  <c r="D75" i="11"/>
  <c r="D73" i="11"/>
  <c r="D71" i="11"/>
  <c r="D70" i="11"/>
  <c r="D69" i="11"/>
  <c r="D68" i="11"/>
  <c r="D67" i="11"/>
  <c r="D64" i="11"/>
  <c r="D63" i="11"/>
  <c r="D62" i="11"/>
  <c r="D61" i="11"/>
  <c r="D50" i="11"/>
  <c r="D49" i="11"/>
  <c r="D48" i="11"/>
  <c r="D46" i="11"/>
  <c r="D44" i="11"/>
  <c r="D43" i="11"/>
  <c r="D41" i="11"/>
  <c r="D36" i="11"/>
  <c r="D35" i="11"/>
  <c r="D34" i="11"/>
  <c r="D33" i="11"/>
  <c r="D30" i="11"/>
  <c r="D29" i="11"/>
  <c r="D28" i="11"/>
  <c r="D26" i="11"/>
  <c r="D23" i="11"/>
  <c r="H173" i="16" l="1"/>
  <c r="K181" i="16" s="1"/>
  <c r="D27" i="11"/>
  <c r="J173" i="16"/>
  <c r="D98" i="11"/>
  <c r="D38" i="11"/>
  <c r="D57" i="11"/>
  <c r="D53" i="11"/>
  <c r="D58" i="11"/>
  <c r="D55" i="11"/>
  <c r="D42" i="11"/>
  <c r="D54" i="11"/>
  <c r="D56" i="11"/>
  <c r="D90" i="11"/>
  <c r="D53" i="4"/>
  <c r="K173" i="16" l="1"/>
  <c r="K174" i="16" s="1"/>
  <c r="K175" i="16" s="1"/>
  <c r="K176" i="16" s="1"/>
  <c r="K177" i="16" s="1"/>
  <c r="K178" i="16" l="1"/>
  <c r="K179" i="16" s="1"/>
  <c r="K180" i="16" s="1"/>
  <c r="K182" i="16" s="1"/>
  <c r="K183" i="16" s="1"/>
  <c r="K184" i="16" s="1"/>
  <c r="H172" i="11"/>
  <c r="K180" i="11" s="1"/>
  <c r="F172" i="11"/>
  <c r="J172" i="11"/>
  <c r="D103" i="17"/>
  <c r="D14" i="17"/>
  <c r="D23" i="9"/>
  <c r="D101" i="17"/>
  <c r="D73" i="17"/>
  <c r="D67" i="17"/>
  <c r="D65" i="17"/>
  <c r="D64" i="17"/>
  <c r="D61" i="17"/>
  <c r="D60" i="17"/>
  <c r="D59" i="17"/>
  <c r="D58" i="17"/>
  <c r="D55" i="17"/>
  <c r="D53" i="17"/>
  <c r="D52" i="17"/>
  <c r="D50" i="17"/>
  <c r="D49" i="17"/>
  <c r="D48" i="17"/>
  <c r="D47" i="17"/>
  <c r="D45" i="17"/>
  <c r="D43" i="17"/>
  <c r="D42" i="17"/>
  <c r="D41" i="17"/>
  <c r="D40" i="17"/>
  <c r="D39" i="17"/>
  <c r="D36" i="17"/>
  <c r="D35" i="17"/>
  <c r="D34" i="17"/>
  <c r="D33" i="17"/>
  <c r="D28" i="17"/>
  <c r="D27" i="17"/>
  <c r="D26" i="17"/>
  <c r="D25" i="17"/>
  <c r="D22" i="17"/>
  <c r="D21" i="17"/>
  <c r="D20" i="17"/>
  <c r="D18" i="17"/>
  <c r="I5" i="16" l="1"/>
  <c r="D10" i="3"/>
  <c r="K172" i="11"/>
  <c r="K173" i="11" s="1"/>
  <c r="K174" i="11" s="1"/>
  <c r="K175" i="11" s="1"/>
  <c r="D15" i="17"/>
  <c r="D19" i="17"/>
  <c r="D30" i="17"/>
  <c r="D62" i="17"/>
  <c r="D173" i="4"/>
  <c r="D161" i="4"/>
  <c r="D150" i="4"/>
  <c r="D159" i="9"/>
  <c r="K176" i="11" l="1"/>
  <c r="K177" i="11" s="1"/>
  <c r="K178" i="11" s="1"/>
  <c r="K179" i="11" s="1"/>
  <c r="K181" i="11" s="1"/>
  <c r="K182" i="11" s="1"/>
  <c r="K183" i="11" s="1"/>
  <c r="D9" i="3" s="1"/>
  <c r="I5" i="11" l="1"/>
  <c r="F104" i="17"/>
  <c r="H104" i="17"/>
  <c r="K112" i="17" s="1"/>
  <c r="J104" i="17"/>
  <c r="K104" i="17" l="1"/>
  <c r="K105" i="17" s="1"/>
  <c r="K106" i="17" s="1"/>
  <c r="K107" i="17" s="1"/>
  <c r="K108" i="17" s="1"/>
  <c r="D82" i="4"/>
  <c r="D78" i="4"/>
  <c r="D69" i="4"/>
  <c r="D70" i="4"/>
  <c r="D66" i="4"/>
  <c r="D24" i="4"/>
  <c r="D132" i="4"/>
  <c r="D111" i="4"/>
  <c r="D104" i="4"/>
  <c r="D103" i="4"/>
  <c r="D102" i="4"/>
  <c r="D101" i="4"/>
  <c r="D99" i="4"/>
  <c r="D97" i="4"/>
  <c r="D95" i="4"/>
  <c r="D94" i="4"/>
  <c r="D88" i="4"/>
  <c r="D85" i="4"/>
  <c r="D83" i="4"/>
  <c r="D80" i="4"/>
  <c r="D79" i="4"/>
  <c r="D77" i="4"/>
  <c r="D75" i="4"/>
  <c r="D73" i="4"/>
  <c r="D72" i="4"/>
  <c r="D71" i="4"/>
  <c r="D65" i="4"/>
  <c r="D60" i="4"/>
  <c r="D59" i="4"/>
  <c r="D58" i="4"/>
  <c r="D57" i="4"/>
  <c r="D56" i="4"/>
  <c r="D55" i="4"/>
  <c r="D52" i="4"/>
  <c r="D51" i="4"/>
  <c r="D50" i="4"/>
  <c r="D48" i="4"/>
  <c r="D46" i="4"/>
  <c r="D45" i="4"/>
  <c r="D43" i="4"/>
  <c r="D31" i="4"/>
  <c r="D14" i="4"/>
  <c r="D72" i="9"/>
  <c r="D58" i="9"/>
  <c r="D25" i="4" l="1"/>
  <c r="D92" i="4"/>
  <c r="K109" i="17"/>
  <c r="K110" i="17" s="1"/>
  <c r="K111" i="17" s="1"/>
  <c r="K113" i="17" s="1"/>
  <c r="K114" i="17" s="1"/>
  <c r="K115" i="17" s="1"/>
  <c r="D44" i="4"/>
  <c r="D100" i="4"/>
  <c r="D90" i="4"/>
  <c r="D89" i="4"/>
  <c r="D91" i="4"/>
  <c r="D64" i="4"/>
  <c r="D63" i="4"/>
  <c r="D32" i="4"/>
  <c r="D30" i="4"/>
  <c r="D28" i="4"/>
  <c r="D30" i="9"/>
  <c r="D38" i="4"/>
  <c r="D37" i="4"/>
  <c r="D36" i="4"/>
  <c r="D35" i="4"/>
  <c r="D40" i="4" l="1"/>
  <c r="I5" i="17"/>
  <c r="D29" i="4"/>
  <c r="F174" i="4" l="1"/>
  <c r="D33" i="9"/>
  <c r="D114" i="9" l="1"/>
  <c r="D109" i="9"/>
  <c r="D101" i="9"/>
  <c r="D85" i="9"/>
  <c r="D83" i="9"/>
  <c r="D81" i="9"/>
  <c r="D77" i="9"/>
  <c r="D75" i="9"/>
  <c r="D70" i="9"/>
  <c r="D68" i="9"/>
  <c r="D67" i="9"/>
  <c r="D69" i="9"/>
  <c r="D54" i="9"/>
  <c r="D88" i="9" l="1"/>
  <c r="D87" i="9"/>
  <c r="D63" i="9"/>
  <c r="D61" i="9"/>
  <c r="D62" i="9"/>
  <c r="D57" i="9" l="1"/>
  <c r="D55" i="9"/>
  <c r="D56" i="9"/>
  <c r="D53" i="9"/>
  <c r="D50" i="9" l="1"/>
  <c r="D49" i="9"/>
  <c r="D48" i="9"/>
  <c r="D43" i="9"/>
  <c r="D41" i="9"/>
  <c r="D44" i="9"/>
  <c r="D89" i="9"/>
  <c r="D42" i="9" l="1"/>
  <c r="D86" i="9"/>
  <c r="D90" i="9" s="1"/>
  <c r="D36" i="9"/>
  <c r="D29" i="9"/>
  <c r="D46" i="9" l="1"/>
  <c r="D28" i="9" l="1"/>
  <c r="D26" i="9"/>
  <c r="D19" i="9"/>
  <c r="D27" i="9" l="1"/>
  <c r="D148" i="9" l="1"/>
  <c r="D171" i="9"/>
  <c r="D130" i="9"/>
  <c r="D102" i="9"/>
  <c r="D100" i="9"/>
  <c r="D99" i="9"/>
  <c r="D97" i="9"/>
  <c r="D95" i="9"/>
  <c r="D93" i="9"/>
  <c r="D92" i="9"/>
  <c r="D80" i="9"/>
  <c r="D78" i="9"/>
  <c r="D74" i="9"/>
  <c r="D64" i="9"/>
  <c r="D35" i="9"/>
  <c r="D34" i="9"/>
  <c r="D38" i="9" l="1"/>
  <c r="D98" i="9"/>
  <c r="H172" i="9" l="1"/>
  <c r="J174" i="4"/>
  <c r="H174" i="4"/>
  <c r="K182" i="4" s="1"/>
  <c r="K172" i="9" l="1"/>
  <c r="J172" i="9"/>
  <c r="K174" i="4"/>
  <c r="K175" i="4" l="1"/>
  <c r="K176" i="4" s="1"/>
  <c r="K177" i="4" s="1"/>
  <c r="K178" i="4" s="1"/>
  <c r="K179" i="4" s="1"/>
  <c r="K180" i="4" s="1"/>
  <c r="K181" i="4" s="1"/>
  <c r="K183" i="4" s="1"/>
  <c r="K184" i="4" s="1"/>
  <c r="K185" i="4" s="1"/>
  <c r="I5" i="4" l="1"/>
  <c r="K180" i="9" l="1"/>
  <c r="F172" i="9" l="1"/>
  <c r="K173" i="9" l="1"/>
  <c r="K174" i="9" s="1"/>
  <c r="K175" i="9" s="1"/>
  <c r="K176" i="9" s="1"/>
  <c r="K177" i="9" l="1"/>
  <c r="K178" i="9" s="1"/>
  <c r="K179" i="9" s="1"/>
  <c r="K181" i="9" s="1"/>
  <c r="K182" i="9" s="1"/>
  <c r="K183" i="9" s="1"/>
  <c r="D6" i="3" s="1"/>
  <c r="D11" i="3" s="1"/>
  <c r="A10" i="1" l="1"/>
  <c r="I5" i="9"/>
</calcChain>
</file>

<file path=xl/sharedStrings.xml><?xml version="1.0" encoding="utf-8"?>
<sst xmlns="http://schemas.openxmlformats.org/spreadsheetml/2006/main" count="1651" uniqueCount="228">
  <si>
    <t>ხარჯთაღრიცხვა № 1-1</t>
  </si>
  <si>
    <t>სახარჯთაღრიცხვო ღირებულება (ლარი)</t>
  </si>
  <si>
    <t>ხარჯთაღრიცხვის დასახელება</t>
  </si>
  <si>
    <t>ხარჯთაღრიცხვის №</t>
  </si>
  <si>
    <t>ხარჯთაღრიცხვა № 1-2</t>
  </si>
  <si>
    <t>გათბობა</t>
  </si>
  <si>
    <t>სულ ობიექტის ხარჯთაღრიცხვა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</si>
  <si>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</si>
  <si>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</si>
  <si>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</si>
  <si>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</si>
  <si>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</si>
  <si>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</si>
  <si>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</si>
  <si>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</si>
  <si>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</si>
  <si>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კომპ</t>
  </si>
  <si>
    <t>მ</t>
  </si>
  <si>
    <t>ტნ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</si>
  <si>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</si>
  <si>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</si>
  <si>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</si>
  <si>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</si>
  <si>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</si>
  <si>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</si>
  <si>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</si>
  <si>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</si>
  <si>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</si>
  <si>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საორიენტაციო სახარჯთაღრიცხვო ღირებულება (ლარი)</t>
  </si>
  <si>
    <r>
      <rPr>
        <b/>
        <sz val="10"/>
        <color theme="1"/>
        <rFont val="Cambria"/>
        <family val="1"/>
        <charset val="204"/>
      </rPr>
      <t>l</t>
    </r>
    <r>
      <rPr>
        <b/>
        <sz val="10"/>
        <color theme="1"/>
        <rFont val="Sylfaen"/>
        <family val="1"/>
        <charset val="204"/>
      </rPr>
      <t>.   სადემონტაჟო სამუშაოები</t>
    </r>
  </si>
  <si>
    <r>
      <rPr>
        <b/>
        <sz val="10"/>
        <color theme="1"/>
        <rFont val="Cambria"/>
        <family val="1"/>
        <charset val="204"/>
      </rPr>
      <t>ll</t>
    </r>
    <r>
      <rPr>
        <b/>
        <sz val="10"/>
        <color theme="1"/>
        <rFont val="Sylfaen"/>
        <family val="1"/>
        <charset val="204"/>
      </rPr>
      <t>. სამშენებლო-სამონტაჟო სამუშაოები</t>
    </r>
  </si>
  <si>
    <t xml:space="preserve">სახარჯთაღრიცხვო  ღირ-ბა              </t>
  </si>
  <si>
    <t>ტონ</t>
  </si>
  <si>
    <t>სამშენებლო ნარჩენების შეგროვება-დატვირთვა ა/მ-ზე</t>
  </si>
  <si>
    <t>სამშენებლო ნარჩენების ტრანსპორტირება 20 კმ-ზე</t>
  </si>
  <si>
    <t>N</t>
  </si>
  <si>
    <t>სხვა დამხმარე მასალები</t>
  </si>
  <si>
    <t>ც</t>
  </si>
  <si>
    <t>პლასტმასის დ50 მმ კანალიზაციის მილის მონტაჟი</t>
  </si>
  <si>
    <t>ცალ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</si>
  <si>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</si>
  <si>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</si>
  <si>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შტეფსელური როზეტი დამიწების კონტურით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</si>
  <si>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</si>
  <si>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</si>
  <si>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საპენსიო დანარიცხი</t>
  </si>
  <si>
    <t>შეადგინა: გ. ხელოიშვილი</t>
  </si>
  <si>
    <t>მობ. 598 590 777</t>
  </si>
  <si>
    <r>
      <t>მ</t>
    </r>
    <r>
      <rPr>
        <sz val="9"/>
        <color theme="1"/>
        <rFont val="Cambria"/>
        <family val="1"/>
        <charset val="204"/>
      </rPr>
      <t>²</t>
    </r>
  </si>
  <si>
    <r>
      <t>მ</t>
    </r>
    <r>
      <rPr>
        <sz val="9"/>
        <color theme="1"/>
        <rFont val="Sylfaen"/>
        <family val="1"/>
      </rPr>
      <t>³</t>
    </r>
  </si>
  <si>
    <r>
      <t>მ</t>
    </r>
    <r>
      <rPr>
        <sz val="9"/>
        <color theme="1"/>
        <rFont val="Calibri"/>
        <family val="2"/>
        <charset val="204"/>
      </rPr>
      <t>³</t>
    </r>
  </si>
  <si>
    <t xml:space="preserve">დამკვეთი: ს.ს. "ევექსის ჰოსპიტლები" </t>
  </si>
  <si>
    <t>ფოიეში და ოთახებში კომუნიკაციების შახტების კარებების დემონტაჟი</t>
  </si>
  <si>
    <t>ვინილის იატაკების დემონტაჟი პლინტუსების ჩათვლით</t>
  </si>
  <si>
    <t>ოთახების, ფოიეს და ტუალეტის კარის ბლოკების დემონტაჟი</t>
  </si>
  <si>
    <t xml:space="preserve">ქვიშა               </t>
  </si>
  <si>
    <t>თვითსწორებადი იატაკის მოწყობა</t>
  </si>
  <si>
    <t>თვითსწორებადი იატაკის ფხვნილი</t>
  </si>
  <si>
    <t xml:space="preserve">წებოცემენტი   </t>
  </si>
  <si>
    <t>ფილების სამონტაჟო დეტალები პლასტიკატის</t>
  </si>
  <si>
    <t xml:space="preserve">ცემენტი        </t>
  </si>
  <si>
    <t xml:space="preserve">მეტლახის იატაკის მოწყობა სან.კვანძებში </t>
  </si>
  <si>
    <t>კერამოგრანიტის პლინტუსის მოწყობა  7 სმ</t>
  </si>
  <si>
    <t xml:space="preserve">არმსტრონგის ჭერის Т 24 ტიპის პროფილი შავი, საკიდი  და სხვა დეტალებით </t>
  </si>
  <si>
    <t>კაფელი 250X500X8 ან 200X400X8  მმ, გლუვი თეთრი პრიალა, RAL 9016</t>
  </si>
  <si>
    <t xml:space="preserve">ფითხი   </t>
  </si>
  <si>
    <t xml:space="preserve">ზუმფარა     0.009 </t>
  </si>
  <si>
    <t xml:space="preserve">კედლებზე ლამინირებული დამცავი ბამპერების მოწყობა </t>
  </si>
  <si>
    <t>ლამინირებული "დსპ"  200 მმ * 12 მმ</t>
  </si>
  <si>
    <t>თხევადი ლურსმანი 310 მლ</t>
  </si>
  <si>
    <t>ხრახნი 3 მმ</t>
  </si>
  <si>
    <t>საკომუნიკაციო შახტების გასუფთვაბა და არსებული ამოტიზებული გაყვანილობების დემონტაჟი</t>
  </si>
  <si>
    <t>საკომუნიკაციო შახტების კედლების, იატაკისა და ჭერის  შელესვა/შევსება ქვიშაცემენტის ნარევით, დამუშავება და შეღებვა ემულსიური საღებავით</t>
  </si>
  <si>
    <t xml:space="preserve">ქვიშა </t>
  </si>
  <si>
    <t xml:space="preserve">ცემენტი   </t>
  </si>
  <si>
    <t>ემულსიური საღებავი</t>
  </si>
  <si>
    <t>სამაგრი ანკერები</t>
  </si>
  <si>
    <t>სამონტაჟო ქაფი 1000 მგ</t>
  </si>
  <si>
    <t>წყალგაყვანილობა</t>
  </si>
  <si>
    <t>პოლიპროპილენის ცივი წყლის მილის მონტაჟი SDR11 PN 16 Ø20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</si>
  <si>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</si>
  <si>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</si>
  <si>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 xml:space="preserve">ფასონური დეტალები </t>
  </si>
  <si>
    <t>წყალარინება</t>
  </si>
  <si>
    <t>პლასტმასის დ 100 მმ კანალიზაციის მილის მონტაჟი</t>
  </si>
  <si>
    <t xml:space="preserve">ფასონური დეტალები  </t>
  </si>
  <si>
    <t>ცხელი წყლის მილგაყვანილობის არსებულ ქსელზე დაერთება (დაზუსტება ადგილზე)</t>
  </si>
  <si>
    <t>წერტ</t>
  </si>
  <si>
    <t>უნიტაზი ავზით კერამიკული  760X360X630 მმ, ანტიბაქტერიული სახურავით, "Sanit" ტიპის უნივერსალური მექანიზმით, მაღალი ხარისხის აქსესუარებით</t>
  </si>
  <si>
    <t>ტრაპი კვადრატული "Style SC 800", პრიალა, 100X100 მმ</t>
  </si>
  <si>
    <t>გათბობის კონვექტორების დემონტაჟი</t>
  </si>
  <si>
    <t>ვენტილები</t>
  </si>
  <si>
    <t>სარეგულირო თერმო ვენტილები</t>
  </si>
  <si>
    <t>ელექტროობა</t>
  </si>
  <si>
    <t>ლედ სანათი ეკოლოგიური, არა ნაკლებ 16 ვტ, ექსპლუატაციის ხანგძლივობა არანაკლებ 25000 სთ.</t>
  </si>
  <si>
    <t>არმსტრონგის ლედ სანათი 600X600 მმ 72W,  6700lm, ექსპლუატაციის ხანგრძლივობა 50000 საათი, ალუმინის (ჩარჩო)  IP44 კლასი</t>
  </si>
  <si>
    <t>კედლის დამცავი დაზიანებული მდფ ბამპერების დემონტაჟი</t>
  </si>
  <si>
    <t xml:space="preserve">    სამშენებლო სარემონტო სამუშაოები </t>
  </si>
  <si>
    <t xml:space="preserve">თბილისი, ლუბლიანას N 2/4 მ. იაშვილის სახელობის ბავშვთა ცენტრალური საავადმყოფო   </t>
  </si>
  <si>
    <t>N 1-2</t>
  </si>
  <si>
    <t>N 1-1</t>
  </si>
  <si>
    <t>ელ. როზეტების, ჩამრთველებისა და სანათების დემონტაჟი (არსებული ელ.სადენების შენარჩუნებით)</t>
  </si>
  <si>
    <t>ჰიდროსაიზოლაციო ხსნარი ორკომპონენტიანი ვებერის ტიპის (ტუალეტის პერიმეტრზე კედლებზეც არანაკლებ 10 სმ სიმაღლეზე)</t>
  </si>
  <si>
    <t>ფუგა     (ფილის ფერი)</t>
  </si>
  <si>
    <t xml:space="preserve">ფუგა  (თეთრი)   </t>
  </si>
  <si>
    <t xml:space="preserve">სამღებრო კუთხოვანა  </t>
  </si>
  <si>
    <t xml:space="preserve">სამღებრო ბადე ლენტა  </t>
  </si>
  <si>
    <t xml:space="preserve"> აბდოქირურგიის პალატები და კორიდორი, III სართულის მარცხენა ფრთა                                                                                           </t>
  </si>
  <si>
    <t>N 1- 4</t>
  </si>
  <si>
    <t>კრებსითი  ხარჯთაღრიცხვა</t>
  </si>
  <si>
    <t>ამორტიზებული ამსტრონგის ჭერის ფილების დემონტაჟი</t>
  </si>
  <si>
    <t xml:space="preserve">სან.კვანძებში მეტლახის იატაკებისა ცემენტმჭიმის დემონტაჟი </t>
  </si>
  <si>
    <t xml:space="preserve">ზედაპირის სასწორებელი პროფილი 0.35*35*3000მმ (მაიაკი) </t>
  </si>
  <si>
    <t>ტრაპების, ხელსაბანისა და უნიტაზების დემონტაჟი</t>
  </si>
  <si>
    <t>ქვიშა-ცემენტის 5 სმ იატაკის ფენილის მოწყობა  და ჰიდროიზოლიაცია</t>
  </si>
  <si>
    <r>
      <t xml:space="preserve">კერამოგრანიტის ფილების მოწყობა იატაკზე ფოიესა და კორიდორის ნაწილში </t>
    </r>
    <r>
      <rPr>
        <sz val="10"/>
        <color theme="1"/>
        <rFont val="Sylfaen"/>
        <family val="1"/>
      </rPr>
      <t>(შეთანმხმდეს დამკვეთთან)</t>
    </r>
  </si>
  <si>
    <t>ფილის საჭრელი ალმას. დისკი</t>
  </si>
  <si>
    <t>გრუნტი</t>
  </si>
  <si>
    <t>ვინილის პლინტუსის მოწყობა  7 სმ</t>
  </si>
  <si>
    <t>ვინილის წებო</t>
  </si>
  <si>
    <t>წებო ბიზონ კიტი</t>
  </si>
  <si>
    <t>შესადუღებელი ძაფი პოლივინილქლორიდის</t>
  </si>
  <si>
    <t>არმსტრონგის შეკიდული ჭერის ფილების შეცვლა</t>
  </si>
  <si>
    <t>გამჭედი დუბელი</t>
  </si>
  <si>
    <t>ვინილი  სამედიცინო დანიშნულების  (დამკვეთთან შეთანხმება)</t>
  </si>
  <si>
    <t>მეტლახის ფილა 450X450X8-10 მმ, III  კლასის ცვეთამედეგობა, არაგლუვი, RAL 7035 (დამკვეთთან შეთანხმება)</t>
  </si>
  <si>
    <t>არმსტრონგის ჭერის 600x600x12 მმ ფილები, თეთრი, ჰიგიენური (სამედიცინო სფეროსათვის), სინათლის 90% არეკვლა, ნესტგამძლეობა 95% (დამკვეთთან შეთანხმება)</t>
  </si>
  <si>
    <r>
      <t xml:space="preserve">არმსტრონგის შეკიდული ჭერის მოწყობა </t>
    </r>
    <r>
      <rPr>
        <sz val="10"/>
        <color theme="1"/>
        <rFont val="Sylfaen"/>
        <family val="1"/>
      </rPr>
      <t>(დამკვეთთან შეთანხმება)</t>
    </r>
  </si>
  <si>
    <t>სილიკონი 310 მლგ</t>
  </si>
  <si>
    <t>თ/მუყაოს ტიხრები ბგერა თბო იზოლაციით  100 მმ</t>
  </si>
  <si>
    <t xml:space="preserve">თაბ.მუყ. ფილა 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</si>
  <si>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</si>
  <si>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პროფილი CD 27/60/27/0.50; UD 0.50 და  ხრახნები, გამჭედი დუბელი და სხვა მასალები 1მ² მოპირკეთებაზე</t>
  </si>
  <si>
    <t>საიზოლაციო ლენტი იატაკის პროფილზე</t>
  </si>
  <si>
    <t>თაბ.მუყ. ტიხრების დემონტაჟი</t>
  </si>
  <si>
    <t>თაბ.მუყ. ტიხრებში ღიობების ამოჭრა</t>
  </si>
  <si>
    <t>საიზოლაციო მასალა  ქვაბამბა 50 მმ</t>
  </si>
  <si>
    <t>თ/მუყაოს მოპირკეთება და ჭერის მოწყობა</t>
  </si>
  <si>
    <t>საღებავი წმენდადი  RAL 9003 (დამკვეთთან შეთანხმება)</t>
  </si>
  <si>
    <t>საღებავის გრუნტი</t>
  </si>
  <si>
    <t xml:space="preserve">ტიხრების, კედლებისა და ჭერის დამუშავება-შეღებვა </t>
  </si>
  <si>
    <r>
      <t xml:space="preserve">ტიხრების წიბოების დამცავი ალუმინის 25x25x1.5 მმ კუთხოვანას მოწყობა </t>
    </r>
    <r>
      <rPr>
        <sz val="10"/>
        <color theme="1"/>
        <rFont val="Sylfaen"/>
        <family val="1"/>
      </rPr>
      <t>(1.5 მ. სიმაღლეზე)</t>
    </r>
  </si>
  <si>
    <t>ალუმინის 25x25x1.5 მმ კუთხოვანა</t>
  </si>
  <si>
    <t xml:space="preserve">კედლებზე კერამიკული ფილების მოწყობა  </t>
  </si>
  <si>
    <r>
      <t xml:space="preserve">ლამინირებული პანელის კარის ბლოკი  700X1800X18 მმ, ჩარჩოში ჩასმული, ზედაპირი მექნიკურ დაზიანებაზე მედეგი , გრძივი ანჯამით, (ერთი გამღები მექნიზმით ყველა კარზე) მარტივი სახელურით, RAL 7038 </t>
    </r>
    <r>
      <rPr>
        <sz val="10"/>
        <color theme="1"/>
        <rFont val="Sylfaen"/>
        <family val="1"/>
      </rPr>
      <t>(დამკვეთთან შეთანხმება)</t>
    </r>
  </si>
  <si>
    <t>პოლიპროპილენის ბურთულოვანი ვენტილები Ø20</t>
  </si>
  <si>
    <t>საშხაპის შემრევი სრული კომპლექტაციით</t>
  </si>
  <si>
    <t>ხელსაბანი ნიჟარა კერამიკული 60X50X800 მმ, ბოთლისებრი სიფონით, შემრევი ქრომირებული ლატუნი, კერამიკული კარტრიჯით, ცხვირი10სმ-მდე, დრეკადი მილები 60სმ და საშხაპე ყურმილით, მაღალი ხარისხის აქსესუარებით</t>
  </si>
  <si>
    <t>საშხაპის ზღუდარების მოწყობა იატაკზე</t>
  </si>
  <si>
    <t>საღებავი ანტიბაქტერიული (დამკვეთთან შეთანხმება)</t>
  </si>
  <si>
    <r>
      <t xml:space="preserve">შახტებში არსებული კომუნიკაციების (დენი, წყალი, კანალიზაცია, სამედიცინო აირები) დემონტაჟი-გადატანა-მონტაჟი </t>
    </r>
    <r>
      <rPr>
        <sz val="10"/>
        <color theme="1"/>
        <rFont val="Sylfaen"/>
        <family val="1"/>
      </rPr>
      <t>(დაზუსდეს ადგილზე დამკვეთთან შეთანხმებით)</t>
    </r>
  </si>
  <si>
    <t xml:space="preserve">  აბდოთრაპია III სართულის მარჯვენა ფრთა                                                                                                   </t>
  </si>
  <si>
    <t>ქვიშა-ცემენტის 5სმ იატაკის ფენილის მოწყობა  და ჰიდროიზოლიაცია</t>
  </si>
  <si>
    <t>მეტალოპლასტმასის სარკმელების დემონტაჟი 110X80სმ</t>
  </si>
  <si>
    <t>2022 წლის   15  მაისი</t>
  </si>
  <si>
    <t>2022 წლის  15 მაისი</t>
  </si>
  <si>
    <t>ცემენტმჭიმის დემონტაჟი</t>
  </si>
  <si>
    <r>
      <t xml:space="preserve">კერამოგრანიტის ფილების მოწყობა იატაკზე  კორიდორში </t>
    </r>
    <r>
      <rPr>
        <sz val="10"/>
        <color theme="1"/>
        <rFont val="Sylfaen"/>
        <family val="1"/>
      </rPr>
      <t>(შეთანმხმდეს დამკვეთთან)</t>
    </r>
  </si>
  <si>
    <t>მეტლახის, კერამოგრანიტის იატაკების და ცემენტმჭიმის დემონტაჟი</t>
  </si>
  <si>
    <t>თ/მუყაოს ტიხრები კომბინირებული ბგერა თბო იზოლაციით  100 მმ</t>
  </si>
  <si>
    <t xml:space="preserve">თაბ.მუყ. ნესტგამძლე ფილა </t>
  </si>
  <si>
    <t>პლასტმასის უნაგირიანი ლურსმანი</t>
  </si>
  <si>
    <t>ხამუთი 180X4.5 mm</t>
  </si>
  <si>
    <t xml:space="preserve">პლასტმასის სამაგრი კაბელის 25mm </t>
  </si>
  <si>
    <t xml:space="preserve">პლასტმასის საკაბელო  კორობი 40X20 სამაგრით </t>
  </si>
  <si>
    <t>ქსელის ტესტირება დოკუმენტური რეპორტით</t>
  </si>
  <si>
    <t>კომპიუტერული დაქსელვა</t>
  </si>
  <si>
    <t>პაჩ-პანელი Cat5e კაბელისთვის, UTP/FTP; T568A და T568B სტანდარტი; RJ45; მარკირების ადგილი; rack mountable; მოოქროვება 3U; IDC კონექტორის ციკლი - 200მინ; RJ45 ბუდის სასიცოცხლო ციკლი 750 მინ.</t>
  </si>
  <si>
    <t xml:space="preserve"> Cat5e, შიდა გამოყენების ; FTP; ერთჟილიანი 8 წვერი, 4 წყვილად ხვეული; 100% სპილენძი; კვეთა 0.48-0.5მმ; სამუშაო დიაპაზონი -15+50C</t>
  </si>
  <si>
    <t>Cat5e კაბელისთვის, UTP/FTP; T568A და T568B სტანდარტი; 2 ბუდე RJ45; მოოქროვება 3U; მარკირების ადგილი; RoHS სერთიფიცირება;
(პანელით,სოკეტით, ჩარჩოთი)</t>
  </si>
  <si>
    <t>Cat5e კაბელისთვის, UTP/FTP; T568A და T568B სტანდარტი; 1 ბუდე RJ45; მოოქროვება 3U; მარკირების ადგილი; RoHS სერთიფიცირება;
(პანელით,სოკეტით, ჩარჩოთი)</t>
  </si>
  <si>
    <t>ავტომატური ამომრთველი  63ა</t>
  </si>
  <si>
    <t>ავტომატური ამომრთველი  50ა</t>
  </si>
  <si>
    <t>ავტომატური ამომრთველი  32ა</t>
  </si>
  <si>
    <t>ავტომატური ამომრთველი  25ა</t>
  </si>
  <si>
    <t>ერთფაზა ავტომატური ამომრთველი  16ა, დიფ.დაცვით</t>
  </si>
  <si>
    <t>ერთფაზა ავტომატური ამომრთველი  16ა</t>
  </si>
  <si>
    <t>ერთფაზა ავტომატური ამომრთველი  10ა</t>
  </si>
  <si>
    <t>პლასტმასის გამანაწ. კარადა საკეტით 0.4 კვ,28მოდ.</t>
  </si>
  <si>
    <t xml:space="preserve">სპილენძის 3X4mm2 კაბელის მონტაჟი </t>
  </si>
  <si>
    <t>სასიგნალო ხელის ღილაკი მისამართიანი, მოკლე ჩართვის იზოლატორით, სამონტაჟო ძირით</t>
  </si>
  <si>
    <t>კვამლის სახანძრო სენსორი სამონტაჟო ძირით</t>
  </si>
  <si>
    <t>მისამართიანი მრავალფუნქციონალური (მულტი) კვამლის  სახანძრო სენსორი  სამონტაჟო ძირით</t>
  </si>
  <si>
    <t>კედლის მისამართიანი  სასიგნალო საყვირი კომბინირებული, მოკლე ჩართვის იზოლატორით, ნათებით და ხმოვანი სიგნალით, სამონტაჟო ძირით</t>
  </si>
  <si>
    <t xml:space="preserve"> საკომუნიკაციო კაბელი ცეცხლგამძლე სამაგრებით  3 X 0.8 </t>
  </si>
  <si>
    <t>მისამრთიანი მართვის პანელი ინტეგრირებული აკუმულიატორით, ლედ ეკრანით, სრული კომპლექტაციით</t>
  </si>
  <si>
    <t>სახანძრო სიგნალიზაცია</t>
  </si>
  <si>
    <t>პლასტმასის გამანაწ. კარადა საკეტით 0.4 კვ,24მოდ.</t>
  </si>
  <si>
    <t>მეტლახის იატაკების და ცემენტმჭიმის დემონტაჟი</t>
  </si>
  <si>
    <t>N 1-3</t>
  </si>
  <si>
    <t>უნიტაზი არსებული, ახალი აქსესუარებით</t>
  </si>
  <si>
    <t>ხელსაბანი ნიჟარა არსებული, ახალი აქსესუარებით</t>
  </si>
  <si>
    <t>ხარჯთაღრიცხვა № 1-3</t>
  </si>
  <si>
    <t xml:space="preserve">III სართული </t>
  </si>
  <si>
    <t xml:space="preserve"> ტრამვატოლოგია III სართულის მარჯვენა ფრთა                                                                                                   </t>
  </si>
  <si>
    <t xml:space="preserve"> თერაპიულის პალატები და კორიდორი IV სართულის მარცხენა ფრთა ლიფტის ფოიეს ჩათვლით                                                                                           </t>
  </si>
  <si>
    <t>2022 წლის  17 მაისი</t>
  </si>
  <si>
    <t>ამორტიზებული ამსტრონგისა და პლასტიკატის ჭერის ფილების დემონტაჟი</t>
  </si>
  <si>
    <r>
      <t xml:space="preserve">ვინილის  იატაკების მოწყობა კორიდორსა და პალატებში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</si>
  <si>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ვინილის იატაკების მოწყობა კორიდორსა და პალატებში </t>
    </r>
    <r>
      <rPr>
        <sz val="10"/>
        <color theme="1"/>
        <rFont val="Sylfaen"/>
        <family val="1"/>
      </rPr>
      <t>(დამკვეთთან შეთანხმება)</t>
    </r>
  </si>
  <si>
    <t>IV თერაპ</t>
  </si>
  <si>
    <t>ხარჯთაღრიცხვა № 1-4</t>
  </si>
  <si>
    <t>ქ.თბილისი 2022 წლის  მაისი</t>
  </si>
  <si>
    <t xml:space="preserve"> მ. იაშვილის სახელობის ბავშვთა ცენტრალური საავადმყოფოს III-IV-VI სართულებზე  სარემონტო სამუშაოები</t>
  </si>
  <si>
    <t>N 1- 5</t>
  </si>
  <si>
    <t>2022 წლის   15   მაისი</t>
  </si>
  <si>
    <t>2022 წლის  18 მაისი</t>
  </si>
  <si>
    <t xml:space="preserve">რეანიმაცია VI სართულის მარცხენა ფრთა                                                                                           </t>
  </si>
  <si>
    <t>ხარჯთაღრიცხვა № 1-5</t>
  </si>
  <si>
    <t>VI რეანიმაცია</t>
  </si>
  <si>
    <t>III აბდოქირურგია</t>
  </si>
  <si>
    <t>III აბდოთერაპია</t>
  </si>
  <si>
    <t>შენიშვნა</t>
  </si>
  <si>
    <r>
      <t xml:space="preserve">კერამოგრანიტის ფილების მოწყობა იატაკზე </t>
    </r>
    <r>
      <rPr>
        <sz val="10"/>
        <color theme="1"/>
        <rFont val="Sylfaen"/>
        <family val="1"/>
      </rPr>
      <t>(შეთანმხმდეს დამკვეთთან)</t>
    </r>
  </si>
  <si>
    <r>
      <t xml:space="preserve">კერამოგრანიტის ფილების მოწყობა იატაკზე  </t>
    </r>
    <r>
      <rPr>
        <sz val="10"/>
        <color theme="1"/>
        <rFont val="Sylfaen"/>
        <family val="1"/>
      </rPr>
      <t>(შეთანმხმდეს დამკვეთთან)</t>
    </r>
  </si>
  <si>
    <r>
      <t>ალუმინის ვიტრაჟები და კარის ბლოკები მაღალი ხარისხის მექნიზმებით და საკეტ/სახელურით</t>
    </r>
    <r>
      <rPr>
        <sz val="10"/>
        <color theme="1"/>
        <rFont val="Sylfaen"/>
        <family val="1"/>
      </rPr>
      <t xml:space="preserve"> (დამკვეთთან შეთანხმება)</t>
    </r>
  </si>
  <si>
    <t>(კორექტირებული)</t>
  </si>
  <si>
    <t>ს/კ  01.13.02.009.013</t>
  </si>
  <si>
    <t>ალუმინის სექციური რადიატორები 70X60 სმ</t>
  </si>
  <si>
    <t>ალუმინის სექციური რადიატორების მონტაჟი</t>
  </si>
  <si>
    <r>
      <t xml:space="preserve">მეტალოპლასტმასის აბაზანის კარის ბლოკი ხის ფაქტურით 700X2000 მმ </t>
    </r>
    <r>
      <rPr>
        <sz val="10"/>
        <color theme="1"/>
        <rFont val="Sylfaen"/>
        <family val="1"/>
      </rPr>
      <t>(დამკვეთთან შეთანხმება)</t>
    </r>
  </si>
  <si>
    <t xml:space="preserve">რექტიფიცირებული კერამოგრანიტის ფილა 600X600X10 მმ, ხაოიანი, III კლასის საექსპლუატაციო მახასიათებლით, RAL 7035 </t>
  </si>
  <si>
    <t xml:space="preserve">ჰიდროსაიზოლაციო ხსნარი SikaTop® Seal-109 MY </t>
  </si>
  <si>
    <r>
      <t>კარის ბლოკი, სამედიცინო სფეროსათვის განკუთვნილი, 900X2150X34 მმ, ზედაპირი მექნიკურ დაზიანებაზე მედეგი , უჟაგავი ლითონის ან ალუმინის ფურცლოვანი ფენილებით (წინ და უკან) მაღალი ხარისხის მექნიზმებით და საკეტ/სახელურით, RAL 5015; RAL9010</t>
    </r>
    <r>
      <rPr>
        <sz val="10"/>
        <color theme="1"/>
        <rFont val="Sylfaen"/>
        <family val="1"/>
      </rPr>
      <t xml:space="preserve"> (დამკვეთთან შეთანხმება)</t>
    </r>
  </si>
  <si>
    <t>კარის ბლოკი, სამედიცინო სფეროსათვის განკუთვნილი, 900X2150X34 მმ, ზედაპირი მექნიკურ დაზიანებაზე მედეგი , უჟაგავი ლითონის ან ალუმინის ფურცლოვანი ფენილებით (წინ და უკან) მაღალი ხარისხის მექნიზმებით და საკეტ/სახელურით, RAL 5015; RAL9010 (დამკვეთთან შეთანხმება)</t>
  </si>
  <si>
    <t>კარის ბლოკი, სამედიცინო სფეროსათვის განკუთვნილი, 900X2150X34 მმ, ზედაპირი მექნიკურ დაზიანებაზე მედეგი , უჟაგავი ლითონის ან ალუმინის ფურცლოვანი ფენილებით (წინ და უკან); მაღალი ხარისხის მექნიზმებით და საკეტ/სახელურით, RAL 5015; RAL9010 (დამკვეთთან შეთანხმება)</t>
  </si>
  <si>
    <t>ხელსაბანი ნიჟარა კერამიკული 60X50 მმ მოკლე საკიდი ფეხით, ბოთლისებრი სიფონით, შემრევი ქრომირებული ლატუნი, კერამიკული კარტრიჯით, ცხვირი10სმ-მდე, დრეკადი მილები 60სმ და საშხაპე ყურმილით, მაღალი ხარისხის აქსესუარებით</t>
  </si>
  <si>
    <t xml:space="preserve">ორფრთიანი ცეცხლგამძლე კარი 1100x2100 მმ; F90, RAL 5015 , სტანდარტული სახელური საკეტით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</si>
</sst>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sz val="9"/>
      <color theme="1"/>
      <name val="Cambria"/>
      <family val="1"/>
      <charset val="204"/>
    </font>
    <font>
      <sz val="9"/>
      <color theme="1"/>
      <name val="Calibri"/>
      <family val="2"/>
      <charset val="204"/>
    </font>
    <font>
      <b/>
      <sz val="10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 applyProtection="1">
      <alignment horizontal="left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3" fontId="18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vertical="center"/>
    </xf>
    <xf numFmtId="2" fontId="0" fillId="0" borderId="0" xfId="0" applyNumberFormat="1"/>
    <xf numFmtId="4" fontId="17" fillId="2" borderId="1" xfId="0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8.jpeg"/><Relationship Id="rId1" Type="http://schemas.openxmlformats.org/officeDocument/2006/relationships/image" Target="../media/image9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101</xdr:row>
      <xdr:rowOff>447675</xdr:rowOff>
    </xdr:from>
    <xdr:to>
      <xdr:col>11</xdr:col>
      <xdr:colOff>723240</xdr:colOff>
      <xdr:row>103</xdr:row>
      <xdr:rowOff>94485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70B9FF-1CD9-424F-A0B1-DC54981B6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3629" y="22309455"/>
          <a:ext cx="723240" cy="1452750"/>
        </a:xfrm>
        <a:prstGeom prst="rect">
          <a:avLst/>
        </a:prstGeom>
      </xdr:spPr>
    </xdr:pic>
    <xdr:clientData/>
  </xdr:twoCellAnchor>
  <xdr:twoCellAnchor editAs="oneCell">
    <xdr:from>
      <xdr:col>12</xdr:col>
      <xdr:colOff>206476</xdr:colOff>
      <xdr:row>102</xdr:row>
      <xdr:rowOff>142875</xdr:rowOff>
    </xdr:from>
    <xdr:to>
      <xdr:col>13</xdr:col>
      <xdr:colOff>57149</xdr:colOff>
      <xdr:row>102</xdr:row>
      <xdr:rowOff>704850</xdr:rowOff>
    </xdr:to>
    <xdr:pic>
      <xdr:nvPicPr>
        <xdr:cNvPr id="8" name="Picture 7" descr="Дверь распашная глухая антивандальная (Band 5)">
          <a:extLst>
            <a:ext uri="{FF2B5EF4-FFF2-40B4-BE49-F238E27FC236}">
              <a16:creationId xmlns:a16="http://schemas.microsoft.com/office/drawing/2014/main" id="{3F086EB0-E68B-4ABC-9A1E-64B8CC13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874601" y="23755350"/>
          <a:ext cx="460273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201931</xdr:colOff>
      <xdr:row>102</xdr:row>
      <xdr:rowOff>658640</xdr:rowOff>
    </xdr:from>
    <xdr:to>
      <xdr:col>13</xdr:col>
      <xdr:colOff>220981</xdr:colOff>
      <xdr:row>103</xdr:row>
      <xdr:rowOff>243839</xdr:rowOff>
    </xdr:to>
    <xdr:pic>
      <xdr:nvPicPr>
        <xdr:cNvPr id="9" name="Picture 8" descr="Дверь распашная глухая антивандальная (Band 5)">
          <a:extLst>
            <a:ext uri="{FF2B5EF4-FFF2-40B4-BE49-F238E27FC236}">
              <a16:creationId xmlns:a16="http://schemas.microsoft.com/office/drawing/2014/main" id="{E3F57220-D554-4EE9-928A-DF0957B9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0056" y="24271115"/>
          <a:ext cx="628650" cy="91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124</xdr:row>
      <xdr:rowOff>175260</xdr:rowOff>
    </xdr:from>
    <xdr:to>
      <xdr:col>12</xdr:col>
      <xdr:colOff>323850</xdr:colOff>
      <xdr:row>131</xdr:row>
      <xdr:rowOff>7620</xdr:rowOff>
    </xdr:to>
    <xdr:pic>
      <xdr:nvPicPr>
        <xdr:cNvPr id="11" name="Picture 10" descr="სექციური რადიატორი INDIGO 500 მმ – Royal Thermo | Zodi.ge">
          <a:extLst>
            <a:ext uri="{FF2B5EF4-FFF2-40B4-BE49-F238E27FC236}">
              <a16:creationId xmlns:a16="http://schemas.microsoft.com/office/drawing/2014/main" id="{C13E4B83-0EE5-4062-92ED-EB364BF1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31569660"/>
          <a:ext cx="1276350" cy="1213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119</xdr:row>
      <xdr:rowOff>495300</xdr:rowOff>
    </xdr:from>
    <xdr:to>
      <xdr:col>12</xdr:col>
      <xdr:colOff>161925</xdr:colOff>
      <xdr:row>121</xdr:row>
      <xdr:rowOff>59977</xdr:rowOff>
    </xdr:to>
    <xdr:pic>
      <xdr:nvPicPr>
        <xdr:cNvPr id="13" name="Picture 12" descr="საბავშვო ხელსაბანი მოკლე ფეხით Kids Lavabo(5003+5018) - სამშენებლო და  სარემონტო მასალების ონლაინ მაღაზია - Nova">
          <a:extLst>
            <a:ext uri="{FF2B5EF4-FFF2-40B4-BE49-F238E27FC236}">
              <a16:creationId xmlns:a16="http://schemas.microsoft.com/office/drawing/2014/main" id="{89907E99-4734-4068-ABC1-88D0E3B2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29984700"/>
          <a:ext cx="1114425" cy="89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104</xdr:row>
      <xdr:rowOff>0</xdr:rowOff>
    </xdr:from>
    <xdr:to>
      <xdr:col>12</xdr:col>
      <xdr:colOff>98400</xdr:colOff>
      <xdr:row>105</xdr:row>
      <xdr:rowOff>264030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269103-B6A6-4C4E-B63E-6E7697892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6960" y="23401020"/>
          <a:ext cx="723240" cy="1452750"/>
        </a:xfrm>
        <a:prstGeom prst="rect">
          <a:avLst/>
        </a:prstGeom>
      </xdr:spPr>
    </xdr:pic>
    <xdr:clientData/>
  </xdr:twoCellAnchor>
  <xdr:twoCellAnchor editAs="oneCell">
    <xdr:from>
      <xdr:col>12</xdr:col>
      <xdr:colOff>386715</xdr:colOff>
      <xdr:row>104</xdr:row>
      <xdr:rowOff>26670</xdr:rowOff>
    </xdr:from>
    <xdr:to>
      <xdr:col>13</xdr:col>
      <xdr:colOff>222148</xdr:colOff>
      <xdr:row>104</xdr:row>
      <xdr:rowOff>588645</xdr:rowOff>
    </xdr:to>
    <xdr:pic>
      <xdr:nvPicPr>
        <xdr:cNvPr id="5" name="Picture 4" descr="Дверь распашная глухая антивандальная (Band 5)">
          <a:extLst>
            <a:ext uri="{FF2B5EF4-FFF2-40B4-BE49-F238E27FC236}">
              <a16:creationId xmlns:a16="http://schemas.microsoft.com/office/drawing/2014/main" id="{CBE0E472-F98A-4BDA-8BBD-CED80E58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683240" y="24563070"/>
          <a:ext cx="445033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459105</xdr:colOff>
      <xdr:row>104</xdr:row>
      <xdr:rowOff>672465</xdr:rowOff>
    </xdr:from>
    <xdr:to>
      <xdr:col>13</xdr:col>
      <xdr:colOff>462915</xdr:colOff>
      <xdr:row>106</xdr:row>
      <xdr:rowOff>59544</xdr:rowOff>
    </xdr:to>
    <xdr:pic>
      <xdr:nvPicPr>
        <xdr:cNvPr id="6" name="Picture 5" descr="Дверь распашная глухая антивандальная (Band 5)">
          <a:extLst>
            <a:ext uri="{FF2B5EF4-FFF2-40B4-BE49-F238E27FC236}">
              <a16:creationId xmlns:a16="http://schemas.microsoft.com/office/drawing/2014/main" id="{BFE3CE6E-94FD-41E6-8903-3D14E787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5630" y="25208865"/>
          <a:ext cx="613410" cy="949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126</xdr:row>
      <xdr:rowOff>7620</xdr:rowOff>
    </xdr:from>
    <xdr:to>
      <xdr:col>12</xdr:col>
      <xdr:colOff>600075</xdr:colOff>
      <xdr:row>131</xdr:row>
      <xdr:rowOff>167640</xdr:rowOff>
    </xdr:to>
    <xdr:pic>
      <xdr:nvPicPr>
        <xdr:cNvPr id="8" name="Picture 7" descr="სექციური რადიატორი INDIGO 500 მმ – Royal Thermo | Zodi.ge">
          <a:extLst>
            <a:ext uri="{FF2B5EF4-FFF2-40B4-BE49-F238E27FC236}">
              <a16:creationId xmlns:a16="http://schemas.microsoft.com/office/drawing/2014/main" id="{3F9AF56C-6146-4E2E-8593-A6CAF61B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16420"/>
          <a:ext cx="1209675" cy="1198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121</xdr:row>
      <xdr:rowOff>518160</xdr:rowOff>
    </xdr:from>
    <xdr:to>
      <xdr:col>12</xdr:col>
      <xdr:colOff>571500</xdr:colOff>
      <xdr:row>123</xdr:row>
      <xdr:rowOff>82837</xdr:rowOff>
    </xdr:to>
    <xdr:pic>
      <xdr:nvPicPr>
        <xdr:cNvPr id="9" name="Picture 8" descr="საბავშვო ხელსაბანი მოკლე ფეხით Kids Lavabo(5003+5018) - სამშენებლო და  სარემონტო მასალების ონლაინ მაღაზია - Nova">
          <a:extLst>
            <a:ext uri="{FF2B5EF4-FFF2-40B4-BE49-F238E27FC236}">
              <a16:creationId xmlns:a16="http://schemas.microsoft.com/office/drawing/2014/main" id="{5FB601EA-FEBD-4729-95C6-97FF8A03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921960"/>
          <a:ext cx="1181100" cy="89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67</xdr:row>
      <xdr:rowOff>0</xdr:rowOff>
    </xdr:from>
    <xdr:to>
      <xdr:col>12</xdr:col>
      <xdr:colOff>113640</xdr:colOff>
      <xdr:row>69</xdr:row>
      <xdr:rowOff>50670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25D04C-5610-4935-BE15-B37AF27F5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14546580"/>
          <a:ext cx="723240" cy="1452750"/>
        </a:xfrm>
        <a:prstGeom prst="rect">
          <a:avLst/>
        </a:prstGeom>
      </xdr:spPr>
    </xdr:pic>
    <xdr:clientData/>
  </xdr:twoCellAnchor>
  <xdr:twoCellAnchor editAs="oneCell">
    <xdr:from>
      <xdr:col>12</xdr:col>
      <xdr:colOff>198120</xdr:colOff>
      <xdr:row>67</xdr:row>
      <xdr:rowOff>563880</xdr:rowOff>
    </xdr:from>
    <xdr:to>
      <xdr:col>13</xdr:col>
      <xdr:colOff>217170</xdr:colOff>
      <xdr:row>69</xdr:row>
      <xdr:rowOff>88119</xdr:rowOff>
    </xdr:to>
    <xdr:pic>
      <xdr:nvPicPr>
        <xdr:cNvPr id="4" name="Picture 3" descr="Дверь распашная глухая антивандальная (Band 5)">
          <a:extLst>
            <a:ext uri="{FF2B5EF4-FFF2-40B4-BE49-F238E27FC236}">
              <a16:creationId xmlns:a16="http://schemas.microsoft.com/office/drawing/2014/main" id="{6D2F41C3-566F-437E-97A6-2036751F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15110460"/>
          <a:ext cx="628650" cy="926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327660</xdr:colOff>
      <xdr:row>67</xdr:row>
      <xdr:rowOff>30480</xdr:rowOff>
    </xdr:from>
    <xdr:to>
      <xdr:col>13</xdr:col>
      <xdr:colOff>178333</xdr:colOff>
      <xdr:row>67</xdr:row>
      <xdr:rowOff>592455</xdr:rowOff>
    </xdr:to>
    <xdr:pic>
      <xdr:nvPicPr>
        <xdr:cNvPr id="5" name="Picture 4" descr="Дверь распашная глухая антивандальная (Band 5)">
          <a:extLst>
            <a:ext uri="{FF2B5EF4-FFF2-40B4-BE49-F238E27FC236}">
              <a16:creationId xmlns:a16="http://schemas.microsoft.com/office/drawing/2014/main" id="{9BE9614F-C6A7-4540-A05D-EC4F5032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774680" y="14577060"/>
          <a:ext cx="460273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102</xdr:row>
      <xdr:rowOff>0</xdr:rowOff>
    </xdr:from>
    <xdr:to>
      <xdr:col>12</xdr:col>
      <xdr:colOff>113640</xdr:colOff>
      <xdr:row>104</xdr:row>
      <xdr:rowOff>225930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40FFF-0C1D-4635-B6C2-C8A7F580C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21686520"/>
          <a:ext cx="723240" cy="145275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102</xdr:row>
      <xdr:rowOff>594360</xdr:rowOff>
    </xdr:from>
    <xdr:to>
      <xdr:col>13</xdr:col>
      <xdr:colOff>285750</xdr:colOff>
      <xdr:row>104</xdr:row>
      <xdr:rowOff>293859</xdr:rowOff>
    </xdr:to>
    <xdr:pic>
      <xdr:nvPicPr>
        <xdr:cNvPr id="3" name="Picture 2" descr="Дверь распашная глухая антивандальная (Band 5)">
          <a:extLst>
            <a:ext uri="{FF2B5EF4-FFF2-40B4-BE49-F238E27FC236}">
              <a16:creationId xmlns:a16="http://schemas.microsoft.com/office/drawing/2014/main" id="{6CE6E610-326E-4854-BECB-B378E020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22280880"/>
          <a:ext cx="628650" cy="926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243840</xdr:colOff>
      <xdr:row>102</xdr:row>
      <xdr:rowOff>53340</xdr:rowOff>
    </xdr:from>
    <xdr:to>
      <xdr:col>13</xdr:col>
      <xdr:colOff>94513</xdr:colOff>
      <xdr:row>102</xdr:row>
      <xdr:rowOff>615315</xdr:rowOff>
    </xdr:to>
    <xdr:pic>
      <xdr:nvPicPr>
        <xdr:cNvPr id="4" name="Picture 3" descr="Дверь распашная глухая антивандальная (Band 5)">
          <a:extLst>
            <a:ext uri="{FF2B5EF4-FFF2-40B4-BE49-F238E27FC236}">
              <a16:creationId xmlns:a16="http://schemas.microsoft.com/office/drawing/2014/main" id="{36A71170-CCB6-4BA8-B695-D2B98325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483340" y="21739860"/>
          <a:ext cx="460273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251460</xdr:colOff>
      <xdr:row>125</xdr:row>
      <xdr:rowOff>76200</xdr:rowOff>
    </xdr:from>
    <xdr:to>
      <xdr:col>12</xdr:col>
      <xdr:colOff>510541</xdr:colOff>
      <xdr:row>131</xdr:row>
      <xdr:rowOff>137160</xdr:rowOff>
    </xdr:to>
    <xdr:pic>
      <xdr:nvPicPr>
        <xdr:cNvPr id="5" name="Picture 4" descr="სექციური რადიატორი INDIGO 500 მმ – Royal Thermo | Zodi.ge">
          <a:extLst>
            <a:ext uri="{FF2B5EF4-FFF2-40B4-BE49-F238E27FC236}">
              <a16:creationId xmlns:a16="http://schemas.microsoft.com/office/drawing/2014/main" id="{981AA071-A357-4DD1-AE98-95478781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1360" y="28102560"/>
          <a:ext cx="868681" cy="115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182880</xdr:colOff>
      <xdr:row>119</xdr:row>
      <xdr:rowOff>373380</xdr:rowOff>
    </xdr:from>
    <xdr:to>
      <xdr:col>12</xdr:col>
      <xdr:colOff>586740</xdr:colOff>
      <xdr:row>121</xdr:row>
      <xdr:rowOff>29497</xdr:rowOff>
    </xdr:to>
    <xdr:pic>
      <xdr:nvPicPr>
        <xdr:cNvPr id="6" name="Picture 5" descr="საბავშვო ხელსაბანი მოკლე ფეხით Kids Lavabo(5003+5018) - სამშენებლო და  სარემონტო მასალების ონლაინ მაღაზია - Nova">
          <a:extLst>
            <a:ext uri="{FF2B5EF4-FFF2-40B4-BE49-F238E27FC236}">
              <a16:creationId xmlns:a16="http://schemas.microsoft.com/office/drawing/2014/main" id="{A1253722-13AF-40BA-9872-F8E27798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2780" y="26532840"/>
          <a:ext cx="1013460" cy="791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102</xdr:row>
      <xdr:rowOff>0</xdr:rowOff>
    </xdr:from>
    <xdr:to>
      <xdr:col>12</xdr:col>
      <xdr:colOff>113640</xdr:colOff>
      <xdr:row>104</xdr:row>
      <xdr:rowOff>225930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C00C3-9FD9-4537-B11A-75BE415A5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1860" y="21168360"/>
          <a:ext cx="723240" cy="1452750"/>
        </a:xfrm>
        <a:prstGeom prst="rect">
          <a:avLst/>
        </a:prstGeom>
      </xdr:spPr>
    </xdr:pic>
    <xdr:clientData/>
  </xdr:twoCellAnchor>
  <xdr:twoCellAnchor editAs="oneCell">
    <xdr:from>
      <xdr:col>12</xdr:col>
      <xdr:colOff>213360</xdr:colOff>
      <xdr:row>102</xdr:row>
      <xdr:rowOff>594360</xdr:rowOff>
    </xdr:from>
    <xdr:to>
      <xdr:col>13</xdr:col>
      <xdr:colOff>232410</xdr:colOff>
      <xdr:row>104</xdr:row>
      <xdr:rowOff>293859</xdr:rowOff>
    </xdr:to>
    <xdr:pic>
      <xdr:nvPicPr>
        <xdr:cNvPr id="4" name="Picture 3" descr="Дверь распашная глухая антивандальная (Band 5)">
          <a:extLst>
            <a:ext uri="{FF2B5EF4-FFF2-40B4-BE49-F238E27FC236}">
              <a16:creationId xmlns:a16="http://schemas.microsoft.com/office/drawing/2014/main" id="{AE7B78E8-F3A1-4B45-97FE-563D7A21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4820" y="21762720"/>
          <a:ext cx="628650" cy="926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251460</xdr:colOff>
      <xdr:row>102</xdr:row>
      <xdr:rowOff>7620</xdr:rowOff>
    </xdr:from>
    <xdr:to>
      <xdr:col>13</xdr:col>
      <xdr:colOff>102133</xdr:colOff>
      <xdr:row>102</xdr:row>
      <xdr:rowOff>569595</xdr:rowOff>
    </xdr:to>
    <xdr:pic>
      <xdr:nvPicPr>
        <xdr:cNvPr id="6" name="Picture 5" descr="Дверь распашная глухая антивандальная (Band 5)">
          <a:extLst>
            <a:ext uri="{FF2B5EF4-FFF2-40B4-BE49-F238E27FC236}">
              <a16:creationId xmlns:a16="http://schemas.microsoft.com/office/drawing/2014/main" id="{871E21D0-499A-4618-AF35-C0ADB9B6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1932920" y="21175980"/>
          <a:ext cx="460273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175259</xdr:colOff>
      <xdr:row>123</xdr:row>
      <xdr:rowOff>137160</xdr:rowOff>
    </xdr:from>
    <xdr:to>
      <xdr:col>13</xdr:col>
      <xdr:colOff>104775</xdr:colOff>
      <xdr:row>130</xdr:row>
      <xdr:rowOff>15240</xdr:rowOff>
    </xdr:to>
    <xdr:pic>
      <xdr:nvPicPr>
        <xdr:cNvPr id="7" name="Picture 6" descr="სექციური რადიატორი INDIGO 500 მმ – Royal Thermo | Zodi.ge">
          <a:extLst>
            <a:ext uri="{FF2B5EF4-FFF2-40B4-BE49-F238E27FC236}">
              <a16:creationId xmlns:a16="http://schemas.microsoft.com/office/drawing/2014/main" id="{7F6B72FD-90C6-40E9-8E7F-7F6CD384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1859" y="29798010"/>
          <a:ext cx="1148716" cy="1221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</xdr:colOff>
      <xdr:row>120</xdr:row>
      <xdr:rowOff>266700</xdr:rowOff>
    </xdr:from>
    <xdr:to>
      <xdr:col>12</xdr:col>
      <xdr:colOff>411480</xdr:colOff>
      <xdr:row>122</xdr:row>
      <xdr:rowOff>6637</xdr:rowOff>
    </xdr:to>
    <xdr:pic>
      <xdr:nvPicPr>
        <xdr:cNvPr id="9" name="Picture 8" descr="საბავშვო ხელსაბანი მოკლე ფეხით Kids Lavabo(5003+5018) - სამშენებლო და  სარემონტო მასალების ონლაინ მაღაზია - Nova">
          <a:extLst>
            <a:ext uri="{FF2B5EF4-FFF2-40B4-BE49-F238E27FC236}">
              <a16:creationId xmlns:a16="http://schemas.microsoft.com/office/drawing/2014/main" id="{F87ED0B0-AB18-4890-84A9-7C580480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9480" y="26365200"/>
          <a:ext cx="1013460" cy="791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2:B87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111.85546875" style="1" customWidth="1"/>
    <col min="2" max="2" width="12.7109375" style="1" customWidth="1"/>
    <col min="3" max="16384" width="9.140625" style="1"/>
  </cols>
  <sheetData>
    <row r="2" spans="1:2" ht="15" customHeight="1" x14ac:dyDescent="0.25">
      <c r="A2" s="1" t="s">
        <v>46</v>
      </c>
    </row>
    <row r="3" spans="1:2" ht="20.25" customHeight="1" x14ac:dyDescent="0.25">
      <c r="A3" s="1" t="s">
        <v>47</v>
      </c>
    </row>
    <row r="4" spans="1:2" ht="21" customHeight="1" x14ac:dyDescent="0.25">
      <c r="A4" s="47" t="s">
        <v>51</v>
      </c>
    </row>
    <row r="5" spans="1:2" ht="21" customHeight="1" x14ac:dyDescent="0.25">
      <c r="A5" s="47" t="s">
        <v>217</v>
      </c>
    </row>
    <row r="6" spans="1:2" ht="50.25" customHeight="1" x14ac:dyDescent="0.25">
      <c r="A6" s="48" t="s">
        <v>203</v>
      </c>
      <c r="B6" s="107"/>
    </row>
    <row r="7" spans="1:2" ht="15" customHeight="1" x14ac:dyDescent="0.25">
      <c r="A7" s="8" t="s">
        <v>216</v>
      </c>
      <c r="B7" s="107"/>
    </row>
    <row r="8" spans="1:2" ht="15" customHeight="1" x14ac:dyDescent="0.25">
      <c r="A8" s="8"/>
      <c r="B8" s="107"/>
    </row>
    <row r="9" spans="1:2" x14ac:dyDescent="0.25">
      <c r="A9" s="8" t="s">
        <v>28</v>
      </c>
    </row>
    <row r="10" spans="1:2" ht="30" customHeight="1" x14ac:dyDescent="0.35">
      <c r="A10" s="102">
        <f>'კრებსითი ხ-ვა'!D11</f>
        <v>0</v>
      </c>
      <c r="B10" s="37"/>
    </row>
    <row r="11" spans="1:2" x14ac:dyDescent="0.25">
      <c r="A11" s="8"/>
    </row>
    <row r="12" spans="1:2" x14ac:dyDescent="0.25">
      <c r="A12" s="8"/>
    </row>
    <row r="13" spans="1:2" x14ac:dyDescent="0.25">
      <c r="A13" s="8" t="s">
        <v>202</v>
      </c>
    </row>
    <row r="14" spans="1:2" x14ac:dyDescent="0.25">
      <c r="A14" s="8"/>
    </row>
    <row r="15" spans="1:2" x14ac:dyDescent="0.25">
      <c r="A15" s="8"/>
    </row>
    <row r="16" spans="1:2" x14ac:dyDescent="0.25">
      <c r="A16" s="8"/>
    </row>
    <row r="17" spans="1:2" x14ac:dyDescent="0.25">
      <c r="A17" s="8"/>
    </row>
    <row r="18" spans="1:2" x14ac:dyDescent="0.25">
      <c r="A18" s="8"/>
    </row>
    <row r="19" spans="1:2" x14ac:dyDescent="0.25">
      <c r="A19" s="8"/>
    </row>
    <row r="20" spans="1:2" x14ac:dyDescent="0.25">
      <c r="A20" s="8"/>
    </row>
    <row r="26" spans="1:2" ht="15" customHeight="1" x14ac:dyDescent="0.25">
      <c r="A26" s="2"/>
      <c r="B26" s="2"/>
    </row>
    <row r="27" spans="1:2" ht="15" customHeight="1" x14ac:dyDescent="0.25">
      <c r="A27" s="2"/>
      <c r="B27" s="2"/>
    </row>
    <row r="28" spans="1:2" x14ac:dyDescent="0.25">
      <c r="A28" s="2"/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2"/>
      <c r="B32" s="2"/>
    </row>
    <row r="33" spans="1:2" x14ac:dyDescent="0.25">
      <c r="A33" s="2"/>
      <c r="B33" s="2"/>
    </row>
    <row r="34" spans="1:2" x14ac:dyDescent="0.25">
      <c r="A34" s="2"/>
      <c r="B34" s="2"/>
    </row>
    <row r="35" spans="1:2" ht="18" customHeight="1" x14ac:dyDescent="0.25">
      <c r="A35" s="2"/>
      <c r="B35" s="2"/>
    </row>
    <row r="36" spans="1:2" ht="15" customHeight="1" x14ac:dyDescent="0.25">
      <c r="A36" s="2"/>
      <c r="B36" s="2"/>
    </row>
    <row r="37" spans="1:2" ht="18" customHeight="1" x14ac:dyDescent="0.25">
      <c r="A37" s="2"/>
      <c r="B37" s="2"/>
    </row>
    <row r="38" spans="1:2" ht="18" customHeight="1" x14ac:dyDescent="0.25">
      <c r="A38" s="2"/>
      <c r="B38" s="2"/>
    </row>
    <row r="39" spans="1:2" ht="18" customHeight="1" x14ac:dyDescent="0.25">
      <c r="A39" s="2"/>
      <c r="B39" s="2"/>
    </row>
    <row r="40" spans="1:2" ht="18" customHeight="1" x14ac:dyDescent="0.25">
      <c r="A40" s="2"/>
      <c r="B40" s="2"/>
    </row>
    <row r="41" spans="1:2" ht="18" customHeight="1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2"/>
    </row>
    <row r="45" spans="1:2" x14ac:dyDescent="0.25">
      <c r="A45" s="2"/>
      <c r="B45" s="2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2"/>
    </row>
    <row r="49" spans="1:2" x14ac:dyDescent="0.25">
      <c r="A49" s="2"/>
      <c r="B49" s="2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5"/>
      <c r="B61" s="5"/>
    </row>
    <row r="62" spans="1:2" x14ac:dyDescent="0.25">
      <c r="A62" s="5"/>
      <c r="B62" s="5"/>
    </row>
    <row r="63" spans="1:2" x14ac:dyDescent="0.25">
      <c r="A63" s="5"/>
      <c r="B63" s="5"/>
    </row>
    <row r="64" spans="1:2" x14ac:dyDescent="0.25">
      <c r="A64" s="5"/>
      <c r="B64" s="5"/>
    </row>
    <row r="65" spans="1:2" ht="15.75" customHeight="1" x14ac:dyDescent="0.25">
      <c r="A65" s="5"/>
      <c r="B65" s="5"/>
    </row>
    <row r="66" spans="1:2" s="4" customFormat="1" x14ac:dyDescent="0.25">
      <c r="A66" s="5"/>
      <c r="B66" s="5"/>
    </row>
    <row r="67" spans="1:2" x14ac:dyDescent="0.25">
      <c r="A67" s="5"/>
      <c r="B67" s="5"/>
    </row>
    <row r="68" spans="1:2" x14ac:dyDescent="0.25">
      <c r="A68" s="5"/>
      <c r="B68" s="5"/>
    </row>
    <row r="69" spans="1:2" x14ac:dyDescent="0.25">
      <c r="A69" s="5"/>
      <c r="B69" s="5"/>
    </row>
    <row r="70" spans="1:2" x14ac:dyDescent="0.25">
      <c r="A70" s="5"/>
      <c r="B70" s="5"/>
    </row>
    <row r="71" spans="1:2" x14ac:dyDescent="0.25">
      <c r="A71" s="5"/>
      <c r="B71" s="5"/>
    </row>
    <row r="72" spans="1:2" x14ac:dyDescent="0.25">
      <c r="A72" s="5"/>
      <c r="B72" s="5"/>
    </row>
    <row r="73" spans="1:2" x14ac:dyDescent="0.25">
      <c r="A73" s="5"/>
      <c r="B73" s="5"/>
    </row>
    <row r="74" spans="1:2" x14ac:dyDescent="0.25">
      <c r="A74" s="5"/>
      <c r="B74" s="5"/>
    </row>
    <row r="75" spans="1:2" x14ac:dyDescent="0.25">
      <c r="A75" s="5"/>
      <c r="B75" s="5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</sheetData>
  <mergeCells count="1">
    <mergeCell ref="B6:B8"/>
  </mergeCells>
  <pageMargins left="0.2" right="0.2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11"/>
  <sheetViews>
    <sheetView topLeftCell="A4" workbookViewId="0">
      <selection activeCell="D11" sqref="D11"/>
    </sheetView>
  </sheetViews>
  <sheetFormatPr defaultRowHeight="15" x14ac:dyDescent="0.25"/>
  <cols>
    <col min="1" max="1" width="3.85546875" customWidth="1"/>
    <col min="2" max="2" width="28.5703125" customWidth="1"/>
    <col min="3" max="3" width="34.5703125" customWidth="1"/>
    <col min="4" max="4" width="49.42578125" customWidth="1"/>
    <col min="5" max="5" width="18.42578125" customWidth="1"/>
    <col min="7" max="7" width="13.28515625" customWidth="1"/>
    <col min="8" max="8" width="46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32.25" customHeight="1" x14ac:dyDescent="0.25">
      <c r="A3" s="108" t="s">
        <v>109</v>
      </c>
      <c r="B3" s="108"/>
      <c r="C3" s="108"/>
      <c r="D3" s="108"/>
      <c r="E3" s="108"/>
      <c r="F3" s="1"/>
      <c r="G3" s="1"/>
      <c r="H3" s="1"/>
    </row>
    <row r="4" spans="1:8" ht="54.75" customHeight="1" x14ac:dyDescent="0.25">
      <c r="A4" s="6" t="s">
        <v>35</v>
      </c>
      <c r="B4" s="6" t="s">
        <v>3</v>
      </c>
      <c r="C4" s="6" t="s">
        <v>2</v>
      </c>
      <c r="D4" s="6" t="s">
        <v>1</v>
      </c>
      <c r="E4" s="6" t="s">
        <v>212</v>
      </c>
      <c r="F4" s="1"/>
      <c r="G4" s="1"/>
      <c r="H4" s="1"/>
    </row>
    <row r="5" spans="1:8" x14ac:dyDescent="0.25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1"/>
      <c r="G5" s="1"/>
      <c r="H5" s="1"/>
    </row>
    <row r="6" spans="1:8" ht="21.75" customHeight="1" x14ac:dyDescent="0.25">
      <c r="A6" s="6">
        <v>1</v>
      </c>
      <c r="B6" s="6" t="s">
        <v>0</v>
      </c>
      <c r="C6" s="69" t="s">
        <v>210</v>
      </c>
      <c r="D6" s="97">
        <f>'III აბდოქირურგია'!K183</f>
        <v>0</v>
      </c>
      <c r="E6" s="97"/>
      <c r="F6" s="1"/>
      <c r="G6" s="1"/>
      <c r="H6" s="1"/>
    </row>
    <row r="7" spans="1:8" ht="21.75" customHeight="1" x14ac:dyDescent="0.25">
      <c r="A7" s="6">
        <v>2</v>
      </c>
      <c r="B7" s="6" t="s">
        <v>4</v>
      </c>
      <c r="C7" s="69" t="s">
        <v>211</v>
      </c>
      <c r="D7" s="97">
        <v>0</v>
      </c>
      <c r="E7" s="97"/>
      <c r="F7" s="1"/>
      <c r="G7" s="1"/>
      <c r="H7" s="1"/>
    </row>
    <row r="8" spans="1:8" ht="21.75" customHeight="1" x14ac:dyDescent="0.25">
      <c r="A8" s="6">
        <v>4</v>
      </c>
      <c r="B8" s="6" t="s">
        <v>192</v>
      </c>
      <c r="C8" s="69" t="s">
        <v>193</v>
      </c>
      <c r="D8" s="97">
        <v>0</v>
      </c>
      <c r="E8" s="97"/>
      <c r="F8" s="1"/>
      <c r="G8" s="1"/>
      <c r="H8" s="1"/>
    </row>
    <row r="9" spans="1:8" ht="21.75" customHeight="1" x14ac:dyDescent="0.25">
      <c r="A9" s="6">
        <v>5</v>
      </c>
      <c r="B9" s="6" t="s">
        <v>201</v>
      </c>
      <c r="C9" s="69" t="s">
        <v>200</v>
      </c>
      <c r="D9" s="100">
        <f>IVრესპირაცია!K183</f>
        <v>0</v>
      </c>
      <c r="E9" s="100"/>
      <c r="F9" s="1"/>
      <c r="G9" s="1"/>
      <c r="H9" s="1"/>
    </row>
    <row r="10" spans="1:8" ht="21.75" customHeight="1" x14ac:dyDescent="0.3">
      <c r="A10" s="6">
        <v>6</v>
      </c>
      <c r="B10" s="6" t="s">
        <v>208</v>
      </c>
      <c r="C10" s="69" t="s">
        <v>209</v>
      </c>
      <c r="D10" s="101">
        <f>რეანიმაცია!K184</f>
        <v>0</v>
      </c>
      <c r="E10" s="65"/>
      <c r="F10" s="1"/>
      <c r="G10" s="1"/>
      <c r="H10" s="1"/>
    </row>
    <row r="11" spans="1:8" ht="30.75" customHeight="1" x14ac:dyDescent="0.25">
      <c r="A11" s="3"/>
      <c r="B11" s="3"/>
      <c r="C11" s="67" t="s">
        <v>6</v>
      </c>
      <c r="D11" s="68">
        <f>SUM(D6:D10)</f>
        <v>0</v>
      </c>
      <c r="E11" s="98"/>
      <c r="F11" s="1"/>
      <c r="G11" s="1"/>
      <c r="H11" s="1"/>
    </row>
  </sheetData>
  <mergeCells count="1">
    <mergeCell ref="A3:E3"/>
  </mergeCells>
  <pageMargins left="0.2" right="0.2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3"/>
  <sheetViews>
    <sheetView topLeftCell="A118" zoomScaleNormal="100" workbookViewId="0">
      <selection activeCell="N123" sqref="N123"/>
    </sheetView>
  </sheetViews>
  <sheetFormatPr defaultRowHeight="15" x14ac:dyDescent="0.25"/>
  <cols>
    <col min="1" max="1" width="4.28515625" customWidth="1"/>
    <col min="2" max="2" width="65.5703125" customWidth="1"/>
    <col min="6" max="6" width="12" customWidth="1"/>
    <col min="8" max="8" width="10.5703125" customWidth="1"/>
    <col min="11" max="11" width="13.42578125" customWidth="1"/>
    <col min="12" max="12" width="14.28515625" customWidth="1"/>
  </cols>
  <sheetData>
    <row r="1" spans="1:11" ht="23.25" customHeight="1" x14ac:dyDescent="0.35">
      <c r="A1" s="8"/>
      <c r="B1" s="115" t="s">
        <v>98</v>
      </c>
      <c r="C1" s="115"/>
      <c r="D1" s="115"/>
      <c r="E1" s="115"/>
      <c r="F1" s="115"/>
      <c r="G1" s="115"/>
      <c r="H1" s="115"/>
      <c r="I1" s="115"/>
      <c r="J1" s="116" t="s">
        <v>100</v>
      </c>
      <c r="K1" s="117"/>
    </row>
    <row r="2" spans="1:11" ht="18" x14ac:dyDescent="0.25">
      <c r="A2" s="32"/>
      <c r="B2" s="118" t="s">
        <v>107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8" x14ac:dyDescent="0.25">
      <c r="A3" s="32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8" x14ac:dyDescent="0.35">
      <c r="A4" s="119" t="s">
        <v>97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18" x14ac:dyDescent="0.25">
      <c r="A5" s="26"/>
      <c r="B5" s="54" t="s">
        <v>155</v>
      </c>
      <c r="C5" s="27"/>
      <c r="D5" s="27"/>
      <c r="E5" s="120" t="s">
        <v>31</v>
      </c>
      <c r="F5" s="120"/>
      <c r="G5" s="120"/>
      <c r="H5" s="120"/>
      <c r="I5" s="121">
        <f>K183</f>
        <v>0</v>
      </c>
      <c r="J5" s="122"/>
      <c r="K5" s="33" t="s">
        <v>20</v>
      </c>
    </row>
    <row r="6" spans="1:11" ht="27.75" customHeight="1" x14ac:dyDescent="0.25">
      <c r="A6" s="113" t="s">
        <v>35</v>
      </c>
      <c r="B6" s="113" t="s">
        <v>7</v>
      </c>
      <c r="C6" s="113" t="s">
        <v>8</v>
      </c>
      <c r="D6" s="123" t="s">
        <v>9</v>
      </c>
      <c r="E6" s="109" t="s">
        <v>10</v>
      </c>
      <c r="F6" s="110"/>
      <c r="G6" s="109" t="s">
        <v>11</v>
      </c>
      <c r="H6" s="110"/>
      <c r="I6" s="111" t="s">
        <v>12</v>
      </c>
      <c r="J6" s="112"/>
      <c r="K6" s="113" t="s">
        <v>13</v>
      </c>
    </row>
    <row r="7" spans="1:11" x14ac:dyDescent="0.25">
      <c r="A7" s="114"/>
      <c r="B7" s="114"/>
      <c r="C7" s="114"/>
      <c r="D7" s="124"/>
      <c r="E7" s="80" t="s">
        <v>14</v>
      </c>
      <c r="F7" s="81" t="s">
        <v>13</v>
      </c>
      <c r="G7" s="80" t="s">
        <v>14</v>
      </c>
      <c r="H7" s="81" t="s">
        <v>13</v>
      </c>
      <c r="I7" s="80" t="s">
        <v>14</v>
      </c>
      <c r="J7" s="81" t="s">
        <v>13</v>
      </c>
      <c r="K7" s="114"/>
    </row>
    <row r="8" spans="1:11" x14ac:dyDescent="0.25">
      <c r="A8" s="82">
        <v>1</v>
      </c>
      <c r="B8" s="83">
        <v>2</v>
      </c>
      <c r="C8" s="83">
        <v>3</v>
      </c>
      <c r="D8" s="83">
        <v>4</v>
      </c>
      <c r="E8" s="83">
        <v>5</v>
      </c>
      <c r="F8" s="83">
        <v>6</v>
      </c>
      <c r="G8" s="83">
        <v>7</v>
      </c>
      <c r="H8" s="83">
        <v>8</v>
      </c>
      <c r="I8" s="83">
        <v>9</v>
      </c>
      <c r="J8" s="83">
        <v>10</v>
      </c>
      <c r="K8" s="83">
        <v>11</v>
      </c>
    </row>
    <row r="9" spans="1:11" x14ac:dyDescent="0.25">
      <c r="A9" s="13"/>
      <c r="B9" s="28" t="s">
        <v>29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25">
      <c r="A10" s="86">
        <v>1</v>
      </c>
      <c r="B10" s="34" t="s">
        <v>110</v>
      </c>
      <c r="C10" s="39" t="s">
        <v>48</v>
      </c>
      <c r="D10" s="12">
        <v>590</v>
      </c>
      <c r="E10" s="12"/>
      <c r="F10" s="12"/>
      <c r="G10" s="12"/>
      <c r="H10" s="12"/>
      <c r="I10" s="12"/>
      <c r="J10" s="12"/>
      <c r="K10" s="12"/>
    </row>
    <row r="11" spans="1:11" x14ac:dyDescent="0.25">
      <c r="A11" s="86">
        <v>2</v>
      </c>
      <c r="B11" s="34" t="s">
        <v>53</v>
      </c>
      <c r="C11" s="39" t="s">
        <v>48</v>
      </c>
      <c r="D11" s="12">
        <v>518</v>
      </c>
      <c r="E11" s="12"/>
      <c r="F11" s="12"/>
      <c r="G11" s="12"/>
      <c r="H11" s="12"/>
      <c r="I11" s="12"/>
      <c r="J11" s="12"/>
      <c r="K11" s="12"/>
    </row>
    <row r="12" spans="1:11" x14ac:dyDescent="0.25">
      <c r="A12" s="86">
        <v>3</v>
      </c>
      <c r="B12" s="34" t="s">
        <v>111</v>
      </c>
      <c r="C12" s="39" t="s">
        <v>48</v>
      </c>
      <c r="D12" s="12">
        <v>84</v>
      </c>
      <c r="E12" s="12"/>
      <c r="F12" s="12"/>
      <c r="G12" s="12"/>
      <c r="H12" s="12"/>
      <c r="I12" s="12"/>
      <c r="J12" s="12"/>
      <c r="K12" s="12"/>
    </row>
    <row r="13" spans="1:11" x14ac:dyDescent="0.25">
      <c r="A13" s="86">
        <v>4</v>
      </c>
      <c r="B13" s="34" t="s">
        <v>54</v>
      </c>
      <c r="C13" s="39" t="s">
        <v>16</v>
      </c>
      <c r="D13" s="12">
        <v>82</v>
      </c>
      <c r="E13" s="12"/>
      <c r="F13" s="12"/>
      <c r="G13" s="12"/>
      <c r="H13" s="12"/>
      <c r="I13" s="12"/>
      <c r="J13" s="12"/>
      <c r="K13" s="12"/>
    </row>
    <row r="14" spans="1:11" ht="18" customHeight="1" x14ac:dyDescent="0.25">
      <c r="A14" s="86">
        <v>5</v>
      </c>
      <c r="B14" s="34" t="s">
        <v>52</v>
      </c>
      <c r="C14" s="39" t="s">
        <v>39</v>
      </c>
      <c r="D14" s="12">
        <v>38</v>
      </c>
      <c r="E14" s="12"/>
      <c r="F14" s="12"/>
      <c r="G14" s="12"/>
      <c r="H14" s="12"/>
      <c r="I14" s="12"/>
      <c r="J14" s="12"/>
      <c r="K14" s="12"/>
    </row>
    <row r="15" spans="1:11" ht="18" customHeight="1" x14ac:dyDescent="0.25">
      <c r="A15" s="86">
        <v>6</v>
      </c>
      <c r="B15" s="34" t="s">
        <v>134</v>
      </c>
      <c r="C15" s="39" t="s">
        <v>48</v>
      </c>
      <c r="D15" s="12">
        <v>18</v>
      </c>
      <c r="E15" s="12"/>
      <c r="F15" s="12"/>
      <c r="G15" s="12"/>
      <c r="H15" s="12"/>
      <c r="I15" s="12"/>
      <c r="J15" s="12"/>
      <c r="K15" s="12"/>
    </row>
    <row r="16" spans="1:11" ht="18" customHeight="1" x14ac:dyDescent="0.25">
      <c r="A16" s="86">
        <v>7</v>
      </c>
      <c r="B16" s="34" t="s">
        <v>135</v>
      </c>
      <c r="C16" s="39" t="s">
        <v>48</v>
      </c>
      <c r="D16" s="12">
        <v>8</v>
      </c>
      <c r="E16" s="12"/>
      <c r="F16" s="12"/>
      <c r="G16" s="12"/>
      <c r="H16" s="12"/>
      <c r="I16" s="12"/>
      <c r="J16" s="12"/>
      <c r="K16" s="12"/>
    </row>
    <row r="17" spans="1:11" x14ac:dyDescent="0.25">
      <c r="A17" s="86">
        <v>8</v>
      </c>
      <c r="B17" s="34" t="s">
        <v>96</v>
      </c>
      <c r="C17" s="39" t="s">
        <v>17</v>
      </c>
      <c r="D17" s="12">
        <v>340</v>
      </c>
      <c r="E17" s="12"/>
      <c r="F17" s="12"/>
      <c r="G17" s="12"/>
      <c r="H17" s="12"/>
      <c r="I17" s="12"/>
      <c r="J17" s="12"/>
      <c r="K17" s="12"/>
    </row>
    <row r="18" spans="1:11" ht="30" x14ac:dyDescent="0.25">
      <c r="A18" s="86">
        <v>9</v>
      </c>
      <c r="B18" s="34" t="s">
        <v>71</v>
      </c>
      <c r="C18" s="39" t="s">
        <v>17</v>
      </c>
      <c r="D18" s="12">
        <v>36</v>
      </c>
      <c r="E18" s="12"/>
      <c r="F18" s="12"/>
      <c r="G18" s="12"/>
      <c r="H18" s="12"/>
      <c r="I18" s="12"/>
      <c r="J18" s="12"/>
      <c r="K18" s="12"/>
    </row>
    <row r="19" spans="1:11" ht="30" x14ac:dyDescent="0.3">
      <c r="A19" s="86">
        <v>10</v>
      </c>
      <c r="B19" s="35" t="s">
        <v>101</v>
      </c>
      <c r="C19" s="39" t="s">
        <v>87</v>
      </c>
      <c r="D19" s="12">
        <f>36*5</f>
        <v>180</v>
      </c>
      <c r="E19" s="12"/>
      <c r="F19" s="12"/>
      <c r="G19" s="12"/>
      <c r="H19" s="12"/>
      <c r="I19" s="12"/>
      <c r="J19" s="12"/>
      <c r="K19" s="12"/>
    </row>
    <row r="20" spans="1:11" x14ac:dyDescent="0.25">
      <c r="A20" s="86">
        <v>11</v>
      </c>
      <c r="B20" s="34" t="s">
        <v>113</v>
      </c>
      <c r="C20" s="39" t="s">
        <v>16</v>
      </c>
      <c r="D20" s="12">
        <v>38</v>
      </c>
      <c r="E20" s="12"/>
      <c r="F20" s="12"/>
      <c r="G20" s="12"/>
      <c r="H20" s="12"/>
      <c r="I20" s="12"/>
      <c r="J20" s="12"/>
      <c r="K20" s="12"/>
    </row>
    <row r="21" spans="1:11" ht="15.75" x14ac:dyDescent="0.3">
      <c r="A21" s="86">
        <v>12</v>
      </c>
      <c r="B21" s="35" t="s">
        <v>90</v>
      </c>
      <c r="C21" s="39" t="s">
        <v>16</v>
      </c>
      <c r="D21" s="12">
        <v>36</v>
      </c>
      <c r="E21" s="12"/>
      <c r="F21" s="12"/>
      <c r="G21" s="12"/>
      <c r="H21" s="12"/>
      <c r="I21" s="12"/>
      <c r="J21" s="12"/>
      <c r="K21" s="12"/>
    </row>
    <row r="22" spans="1:11" x14ac:dyDescent="0.25">
      <c r="A22" s="86">
        <v>13</v>
      </c>
      <c r="B22" s="15" t="s">
        <v>33</v>
      </c>
      <c r="C22" s="39" t="s">
        <v>49</v>
      </c>
      <c r="D22" s="12">
        <v>26</v>
      </c>
      <c r="E22" s="12"/>
      <c r="F22" s="12"/>
      <c r="G22" s="12"/>
      <c r="H22" s="12"/>
      <c r="I22" s="12"/>
      <c r="J22" s="12"/>
      <c r="K22" s="12"/>
    </row>
    <row r="23" spans="1:11" x14ac:dyDescent="0.25">
      <c r="A23" s="86">
        <v>14</v>
      </c>
      <c r="B23" s="15" t="s">
        <v>34</v>
      </c>
      <c r="C23" s="39" t="s">
        <v>32</v>
      </c>
      <c r="D23" s="12">
        <f>D22*1.5</f>
        <v>39</v>
      </c>
      <c r="E23" s="12"/>
      <c r="F23" s="12"/>
      <c r="G23" s="12"/>
      <c r="H23" s="12"/>
      <c r="I23" s="12"/>
      <c r="J23" s="12"/>
      <c r="K23" s="12"/>
    </row>
    <row r="24" spans="1:11" x14ac:dyDescent="0.25">
      <c r="A24" s="86"/>
      <c r="B24" s="18" t="s">
        <v>30</v>
      </c>
      <c r="C24" s="39"/>
      <c r="D24" s="12"/>
      <c r="E24" s="12"/>
      <c r="F24" s="12"/>
      <c r="G24" s="12"/>
      <c r="H24" s="12"/>
      <c r="I24" s="12"/>
      <c r="J24" s="12"/>
      <c r="K24" s="12"/>
    </row>
    <row r="25" spans="1:11" ht="30" x14ac:dyDescent="0.25">
      <c r="A25" s="87">
        <v>1</v>
      </c>
      <c r="B25" s="31" t="s">
        <v>114</v>
      </c>
      <c r="C25" s="39" t="s">
        <v>48</v>
      </c>
      <c r="D25" s="12">
        <v>120</v>
      </c>
      <c r="E25" s="12"/>
      <c r="F25" s="12"/>
      <c r="G25" s="12"/>
      <c r="H25" s="12"/>
      <c r="I25" s="12"/>
      <c r="J25" s="12"/>
      <c r="K25" s="12"/>
    </row>
    <row r="26" spans="1:11" x14ac:dyDescent="0.25">
      <c r="A26" s="87"/>
      <c r="B26" s="29" t="s">
        <v>55</v>
      </c>
      <c r="C26" s="39" t="s">
        <v>50</v>
      </c>
      <c r="D26" s="12">
        <f>D25*0.05*1.2</f>
        <v>7.1999999999999993</v>
      </c>
      <c r="E26" s="12"/>
      <c r="F26" s="12"/>
      <c r="G26" s="12"/>
      <c r="H26" s="12"/>
      <c r="I26" s="12"/>
      <c r="J26" s="12"/>
      <c r="K26" s="12"/>
    </row>
    <row r="27" spans="1:11" x14ac:dyDescent="0.25">
      <c r="A27" s="87"/>
      <c r="B27" s="29" t="s">
        <v>60</v>
      </c>
      <c r="C27" s="39" t="s">
        <v>18</v>
      </c>
      <c r="D27" s="12">
        <f>D26*0.3</f>
        <v>2.1599999999999997</v>
      </c>
      <c r="E27" s="12"/>
      <c r="F27" s="12"/>
      <c r="G27" s="12"/>
      <c r="H27" s="12"/>
      <c r="I27" s="12"/>
      <c r="J27" s="12"/>
      <c r="K27" s="12"/>
    </row>
    <row r="28" spans="1:11" ht="18" customHeight="1" x14ac:dyDescent="0.25">
      <c r="A28" s="87"/>
      <c r="B28" s="15" t="s">
        <v>222</v>
      </c>
      <c r="C28" s="39" t="s">
        <v>21</v>
      </c>
      <c r="D28" s="12">
        <f>D25*0.55</f>
        <v>66</v>
      </c>
      <c r="E28" s="12"/>
      <c r="F28" s="12"/>
      <c r="G28" s="12"/>
      <c r="H28" s="12"/>
      <c r="I28" s="12"/>
      <c r="J28" s="12"/>
      <c r="K28" s="12"/>
    </row>
    <row r="29" spans="1:11" ht="15.75" x14ac:dyDescent="0.3">
      <c r="A29" s="87"/>
      <c r="B29" s="34" t="s">
        <v>112</v>
      </c>
      <c r="C29" s="70" t="s">
        <v>39</v>
      </c>
      <c r="D29" s="71">
        <f>D25*0.25</f>
        <v>30</v>
      </c>
      <c r="E29" s="72"/>
      <c r="F29" s="12"/>
      <c r="G29" s="72"/>
      <c r="H29" s="12"/>
      <c r="I29" s="72"/>
      <c r="J29" s="12"/>
      <c r="K29" s="12"/>
    </row>
    <row r="30" spans="1:11" x14ac:dyDescent="0.25">
      <c r="A30" s="87"/>
      <c r="B30" s="53" t="s">
        <v>19</v>
      </c>
      <c r="C30" s="38" t="s">
        <v>20</v>
      </c>
      <c r="D30" s="50">
        <f>D25*0.07</f>
        <v>8.4</v>
      </c>
      <c r="E30" s="50"/>
      <c r="F30" s="12"/>
      <c r="G30" s="50"/>
      <c r="H30" s="12"/>
      <c r="I30" s="50"/>
      <c r="J30" s="12"/>
      <c r="K30" s="12"/>
    </row>
    <row r="31" spans="1:11" ht="17.25" customHeight="1" x14ac:dyDescent="0.25">
      <c r="A31" s="87">
        <v>2</v>
      </c>
      <c r="B31" s="49" t="s">
        <v>61</v>
      </c>
      <c r="C31" s="38" t="s">
        <v>15</v>
      </c>
      <c r="D31" s="50">
        <v>90</v>
      </c>
      <c r="E31" s="50"/>
      <c r="F31" s="12"/>
      <c r="G31" s="50"/>
      <c r="H31" s="12"/>
      <c r="I31" s="50"/>
      <c r="J31" s="12"/>
      <c r="K31" s="12"/>
    </row>
    <row r="32" spans="1:11" ht="17.25" customHeight="1" x14ac:dyDescent="0.25">
      <c r="A32" s="87">
        <v>3</v>
      </c>
      <c r="B32" s="49" t="s">
        <v>148</v>
      </c>
      <c r="C32" s="38" t="s">
        <v>17</v>
      </c>
      <c r="D32" s="50">
        <v>32</v>
      </c>
      <c r="E32" s="50"/>
      <c r="F32" s="12"/>
      <c r="G32" s="50"/>
      <c r="H32" s="12"/>
      <c r="I32" s="50"/>
      <c r="J32" s="12"/>
      <c r="K32" s="12"/>
    </row>
    <row r="33" spans="1:11" ht="30" x14ac:dyDescent="0.25">
      <c r="A33" s="87"/>
      <c r="B33" s="34" t="s">
        <v>125</v>
      </c>
      <c r="C33" s="38" t="s">
        <v>15</v>
      </c>
      <c r="D33" s="50">
        <f>D31*1.1+D32*0.2</f>
        <v>105.40000000000002</v>
      </c>
      <c r="E33" s="50"/>
      <c r="F33" s="12"/>
      <c r="G33" s="50"/>
      <c r="H33" s="12"/>
      <c r="I33" s="50"/>
      <c r="J33" s="12"/>
      <c r="K33" s="12"/>
    </row>
    <row r="34" spans="1:11" x14ac:dyDescent="0.25">
      <c r="A34" s="87"/>
      <c r="B34" s="53" t="s">
        <v>58</v>
      </c>
      <c r="C34" s="38" t="s">
        <v>21</v>
      </c>
      <c r="D34" s="62">
        <f>D31*6</f>
        <v>540</v>
      </c>
      <c r="E34" s="50"/>
      <c r="F34" s="12"/>
      <c r="G34" s="50"/>
      <c r="H34" s="12"/>
      <c r="I34" s="50"/>
      <c r="J34" s="12"/>
      <c r="K34" s="12"/>
    </row>
    <row r="35" spans="1:11" x14ac:dyDescent="0.25">
      <c r="A35" s="87"/>
      <c r="B35" s="53" t="s">
        <v>103</v>
      </c>
      <c r="C35" s="38" t="s">
        <v>21</v>
      </c>
      <c r="D35" s="50">
        <f>D31*0.04</f>
        <v>3.6</v>
      </c>
      <c r="E35" s="50"/>
      <c r="F35" s="12"/>
      <c r="G35" s="50"/>
      <c r="H35" s="12"/>
      <c r="I35" s="50"/>
      <c r="J35" s="12"/>
      <c r="K35" s="12"/>
    </row>
    <row r="36" spans="1:11" x14ac:dyDescent="0.25">
      <c r="A36" s="87"/>
      <c r="B36" s="53" t="s">
        <v>59</v>
      </c>
      <c r="C36" s="38" t="s">
        <v>16</v>
      </c>
      <c r="D36" s="50">
        <f>D31*0.7</f>
        <v>62.999999999999993</v>
      </c>
      <c r="E36" s="50"/>
      <c r="F36" s="12"/>
      <c r="G36" s="50"/>
      <c r="H36" s="12"/>
      <c r="I36" s="50"/>
      <c r="J36" s="12"/>
      <c r="K36" s="12"/>
    </row>
    <row r="37" spans="1:11" x14ac:dyDescent="0.25">
      <c r="A37" s="87"/>
      <c r="B37" s="53" t="s">
        <v>116</v>
      </c>
      <c r="C37" s="38" t="s">
        <v>39</v>
      </c>
      <c r="D37" s="50">
        <v>1</v>
      </c>
      <c r="E37" s="50"/>
      <c r="F37" s="12"/>
      <c r="G37" s="50"/>
      <c r="H37" s="12"/>
      <c r="I37" s="50"/>
      <c r="J37" s="12"/>
      <c r="K37" s="12"/>
    </row>
    <row r="38" spans="1:11" x14ac:dyDescent="0.25">
      <c r="A38" s="87"/>
      <c r="B38" s="53" t="s">
        <v>19</v>
      </c>
      <c r="C38" s="38" t="s">
        <v>20</v>
      </c>
      <c r="D38" s="50">
        <f>D33*0.07</f>
        <v>7.3780000000000019</v>
      </c>
      <c r="E38" s="50"/>
      <c r="F38" s="12"/>
      <c r="G38" s="50"/>
      <c r="H38" s="12"/>
      <c r="I38" s="50"/>
      <c r="J38" s="12"/>
      <c r="K38" s="12"/>
    </row>
    <row r="39" spans="1:11" ht="28.5" customHeight="1" x14ac:dyDescent="0.25">
      <c r="A39" s="87">
        <v>4</v>
      </c>
      <c r="B39" s="49" t="s">
        <v>115</v>
      </c>
      <c r="C39" s="38" t="s">
        <v>15</v>
      </c>
      <c r="D39" s="50">
        <v>190</v>
      </c>
      <c r="E39" s="50"/>
      <c r="F39" s="12"/>
      <c r="G39" s="50"/>
      <c r="H39" s="12"/>
      <c r="I39" s="50"/>
      <c r="J39" s="12"/>
      <c r="K39" s="12"/>
    </row>
    <row r="40" spans="1:11" x14ac:dyDescent="0.25">
      <c r="A40" s="87">
        <v>5</v>
      </c>
      <c r="B40" s="49" t="s">
        <v>62</v>
      </c>
      <c r="C40" s="38" t="s">
        <v>17</v>
      </c>
      <c r="D40" s="50">
        <v>230</v>
      </c>
      <c r="E40" s="50"/>
      <c r="F40" s="12"/>
      <c r="G40" s="50"/>
      <c r="H40" s="12"/>
      <c r="I40" s="50"/>
      <c r="J40" s="12"/>
      <c r="K40" s="12"/>
    </row>
    <row r="41" spans="1:11" ht="30" x14ac:dyDescent="0.25">
      <c r="A41" s="87"/>
      <c r="B41" s="34" t="s">
        <v>221</v>
      </c>
      <c r="C41" s="38" t="s">
        <v>15</v>
      </c>
      <c r="D41" s="56">
        <f>D39*1.05+D40*0.07</f>
        <v>215.6</v>
      </c>
      <c r="E41" s="50"/>
      <c r="F41" s="12"/>
      <c r="G41" s="50"/>
      <c r="H41" s="12"/>
      <c r="I41" s="50"/>
      <c r="J41" s="12"/>
      <c r="K41" s="12"/>
    </row>
    <row r="42" spans="1:11" x14ac:dyDescent="0.25">
      <c r="A42" s="87"/>
      <c r="B42" s="53" t="s">
        <v>58</v>
      </c>
      <c r="C42" s="38" t="s">
        <v>21</v>
      </c>
      <c r="D42" s="50">
        <f>D41*6.5</f>
        <v>1401.3999999999999</v>
      </c>
      <c r="E42" s="50"/>
      <c r="F42" s="12"/>
      <c r="G42" s="50"/>
      <c r="H42" s="12"/>
      <c r="I42" s="50"/>
      <c r="J42" s="12"/>
      <c r="K42" s="12"/>
    </row>
    <row r="43" spans="1:11" x14ac:dyDescent="0.25">
      <c r="A43" s="87"/>
      <c r="B43" s="53" t="s">
        <v>103</v>
      </c>
      <c r="C43" s="38" t="s">
        <v>21</v>
      </c>
      <c r="D43" s="50">
        <f>D40*0.07</f>
        <v>16.100000000000001</v>
      </c>
      <c r="E43" s="50"/>
      <c r="F43" s="12"/>
      <c r="G43" s="50"/>
      <c r="H43" s="12"/>
      <c r="I43" s="50"/>
      <c r="J43" s="12"/>
      <c r="K43" s="12"/>
    </row>
    <row r="44" spans="1:11" x14ac:dyDescent="0.25">
      <c r="A44" s="87"/>
      <c r="B44" s="53" t="s">
        <v>59</v>
      </c>
      <c r="C44" s="38" t="s">
        <v>16</v>
      </c>
      <c r="D44" s="50">
        <f>D40*0.7</f>
        <v>161</v>
      </c>
      <c r="E44" s="50"/>
      <c r="F44" s="12"/>
      <c r="G44" s="50"/>
      <c r="H44" s="12"/>
      <c r="I44" s="50"/>
      <c r="J44" s="12"/>
      <c r="K44" s="12"/>
    </row>
    <row r="45" spans="1:11" x14ac:dyDescent="0.25">
      <c r="A45" s="87"/>
      <c r="B45" s="53" t="s">
        <v>116</v>
      </c>
      <c r="C45" s="38" t="s">
        <v>39</v>
      </c>
      <c r="D45" s="50">
        <v>2</v>
      </c>
      <c r="E45" s="50"/>
      <c r="F45" s="12"/>
      <c r="G45" s="50"/>
      <c r="H45" s="12"/>
      <c r="I45" s="50"/>
      <c r="J45" s="12"/>
      <c r="K45" s="12"/>
    </row>
    <row r="46" spans="1:11" x14ac:dyDescent="0.25">
      <c r="A46" s="87"/>
      <c r="B46" s="53" t="s">
        <v>19</v>
      </c>
      <c r="C46" s="38" t="s">
        <v>20</v>
      </c>
      <c r="D46" s="50">
        <f>D39*0.07</f>
        <v>13.3</v>
      </c>
      <c r="E46" s="50"/>
      <c r="F46" s="12"/>
      <c r="G46" s="50"/>
      <c r="H46" s="12"/>
      <c r="I46" s="50"/>
      <c r="J46" s="12"/>
      <c r="K46" s="12"/>
    </row>
    <row r="47" spans="1:11" x14ac:dyDescent="0.25">
      <c r="A47" s="87">
        <v>6</v>
      </c>
      <c r="B47" s="49" t="s">
        <v>56</v>
      </c>
      <c r="C47" s="38" t="s">
        <v>15</v>
      </c>
      <c r="D47" s="62">
        <v>595</v>
      </c>
      <c r="E47" s="50"/>
      <c r="F47" s="12"/>
      <c r="G47" s="50"/>
      <c r="H47" s="12"/>
      <c r="I47" s="50"/>
      <c r="J47" s="12"/>
      <c r="K47" s="12"/>
    </row>
    <row r="48" spans="1:11" x14ac:dyDescent="0.25">
      <c r="A48" s="87"/>
      <c r="B48" s="51" t="s">
        <v>57</v>
      </c>
      <c r="C48" s="38" t="s">
        <v>21</v>
      </c>
      <c r="D48" s="62">
        <f>D47*5</f>
        <v>2975</v>
      </c>
      <c r="E48" s="50"/>
      <c r="F48" s="12"/>
      <c r="G48" s="50"/>
      <c r="H48" s="12"/>
      <c r="I48" s="50"/>
      <c r="J48" s="12"/>
      <c r="K48" s="12"/>
    </row>
    <row r="49" spans="1:11" x14ac:dyDescent="0.25">
      <c r="A49" s="87"/>
      <c r="B49" s="51" t="s">
        <v>117</v>
      </c>
      <c r="C49" s="38" t="s">
        <v>21</v>
      </c>
      <c r="D49" s="62">
        <f>D47*0.35</f>
        <v>208.25</v>
      </c>
      <c r="E49" s="50"/>
      <c r="F49" s="12"/>
      <c r="G49" s="50"/>
      <c r="H49" s="12"/>
      <c r="I49" s="50"/>
      <c r="J49" s="12"/>
      <c r="K49" s="12"/>
    </row>
    <row r="50" spans="1:11" ht="15.75" x14ac:dyDescent="0.3">
      <c r="A50" s="87"/>
      <c r="B50" s="52" t="s">
        <v>19</v>
      </c>
      <c r="C50" s="38" t="s">
        <v>20</v>
      </c>
      <c r="D50" s="50">
        <f>D47*0.04</f>
        <v>23.8</v>
      </c>
      <c r="E50" s="50"/>
      <c r="F50" s="12"/>
      <c r="G50" s="50"/>
      <c r="H50" s="12"/>
      <c r="I50" s="50"/>
      <c r="J50" s="12"/>
      <c r="K50" s="12"/>
    </row>
    <row r="51" spans="1:11" ht="30" x14ac:dyDescent="0.25">
      <c r="A51" s="87">
        <v>7</v>
      </c>
      <c r="B51" s="49" t="s">
        <v>199</v>
      </c>
      <c r="C51" s="38" t="s">
        <v>15</v>
      </c>
      <c r="D51" s="50">
        <v>595</v>
      </c>
      <c r="E51" s="50"/>
      <c r="F51" s="12"/>
      <c r="G51" s="50"/>
      <c r="H51" s="12"/>
      <c r="I51" s="50"/>
      <c r="J51" s="12"/>
      <c r="K51" s="12"/>
    </row>
    <row r="52" spans="1:11" x14ac:dyDescent="0.25">
      <c r="A52" s="87">
        <v>8</v>
      </c>
      <c r="B52" s="49" t="s">
        <v>118</v>
      </c>
      <c r="C52" s="38" t="s">
        <v>17</v>
      </c>
      <c r="D52" s="50">
        <v>620</v>
      </c>
      <c r="E52" s="50"/>
      <c r="F52" s="12"/>
      <c r="G52" s="50"/>
      <c r="H52" s="12"/>
      <c r="I52" s="50"/>
      <c r="J52" s="12"/>
      <c r="K52" s="12"/>
    </row>
    <row r="53" spans="1:11" x14ac:dyDescent="0.25">
      <c r="A53" s="87"/>
      <c r="B53" s="73" t="s">
        <v>124</v>
      </c>
      <c r="C53" s="74" t="s">
        <v>15</v>
      </c>
      <c r="D53" s="75">
        <f>D51*1.07+D52*0.1</f>
        <v>698.65000000000009</v>
      </c>
      <c r="E53" s="75"/>
      <c r="F53" s="12"/>
      <c r="G53" s="75"/>
      <c r="H53" s="12"/>
      <c r="I53" s="75"/>
      <c r="J53" s="12"/>
      <c r="K53" s="12"/>
    </row>
    <row r="54" spans="1:11" x14ac:dyDescent="0.25">
      <c r="A54" s="87"/>
      <c r="B54" s="64" t="s">
        <v>121</v>
      </c>
      <c r="C54" s="38" t="s">
        <v>17</v>
      </c>
      <c r="D54" s="50">
        <f>D51*1.1</f>
        <v>654.5</v>
      </c>
      <c r="E54" s="50"/>
      <c r="F54" s="12"/>
      <c r="G54" s="62"/>
      <c r="H54" s="12"/>
      <c r="I54" s="50"/>
      <c r="J54" s="12"/>
      <c r="K54" s="12"/>
    </row>
    <row r="55" spans="1:11" x14ac:dyDescent="0.25">
      <c r="A55" s="87"/>
      <c r="B55" s="76" t="s">
        <v>119</v>
      </c>
      <c r="C55" s="74" t="s">
        <v>21</v>
      </c>
      <c r="D55" s="75">
        <f>D51*0.35+D52*0.01</f>
        <v>214.45</v>
      </c>
      <c r="E55" s="75"/>
      <c r="F55" s="12"/>
      <c r="G55" s="75"/>
      <c r="H55" s="12"/>
      <c r="I55" s="75"/>
      <c r="J55" s="12"/>
      <c r="K55" s="12"/>
    </row>
    <row r="56" spans="1:11" x14ac:dyDescent="0.25">
      <c r="A56" s="86"/>
      <c r="B56" s="76" t="s">
        <v>120</v>
      </c>
      <c r="C56" s="24" t="s">
        <v>21</v>
      </c>
      <c r="D56" s="75">
        <f>D51*0.3+D52*0.01</f>
        <v>184.7</v>
      </c>
      <c r="E56" s="75"/>
      <c r="F56" s="12"/>
      <c r="G56" s="75"/>
      <c r="H56" s="12"/>
      <c r="I56" s="75"/>
      <c r="J56" s="12"/>
      <c r="K56" s="12"/>
    </row>
    <row r="57" spans="1:11" x14ac:dyDescent="0.25">
      <c r="A57" s="86"/>
      <c r="B57" s="51" t="s">
        <v>117</v>
      </c>
      <c r="C57" s="38" t="s">
        <v>21</v>
      </c>
      <c r="D57" s="62">
        <f>D51*0.25</f>
        <v>148.75</v>
      </c>
      <c r="E57" s="50"/>
      <c r="F57" s="12"/>
      <c r="G57" s="50"/>
      <c r="H57" s="12"/>
      <c r="I57" s="50"/>
      <c r="J57" s="12"/>
      <c r="K57" s="12"/>
    </row>
    <row r="58" spans="1:11" x14ac:dyDescent="0.25">
      <c r="A58" s="86"/>
      <c r="B58" s="76" t="s">
        <v>19</v>
      </c>
      <c r="C58" s="24" t="s">
        <v>20</v>
      </c>
      <c r="D58" s="75">
        <f>D51*0.03</f>
        <v>17.849999999999998</v>
      </c>
      <c r="E58" s="75"/>
      <c r="F58" s="12"/>
      <c r="G58" s="75"/>
      <c r="H58" s="12"/>
      <c r="I58" s="75"/>
      <c r="J58" s="12"/>
      <c r="K58" s="12"/>
    </row>
    <row r="59" spans="1:11" ht="22.5" customHeight="1" x14ac:dyDescent="0.25">
      <c r="A59" s="86">
        <v>9</v>
      </c>
      <c r="B59" s="28" t="s">
        <v>127</v>
      </c>
      <c r="C59" s="45" t="s">
        <v>15</v>
      </c>
      <c r="D59" s="50">
        <v>155</v>
      </c>
      <c r="E59" s="12"/>
      <c r="F59" s="12"/>
      <c r="G59" s="12"/>
      <c r="H59" s="12"/>
      <c r="I59" s="12"/>
      <c r="J59" s="12"/>
      <c r="K59" s="12"/>
    </row>
    <row r="60" spans="1:11" ht="18" customHeight="1" x14ac:dyDescent="0.25">
      <c r="A60" s="86">
        <v>10</v>
      </c>
      <c r="B60" s="28" t="s">
        <v>122</v>
      </c>
      <c r="C60" s="45" t="s">
        <v>15</v>
      </c>
      <c r="D60" s="50">
        <v>720</v>
      </c>
      <c r="E60" s="12"/>
      <c r="F60" s="12"/>
      <c r="G60" s="12"/>
      <c r="H60" s="12"/>
      <c r="I60" s="12"/>
      <c r="J60" s="12"/>
      <c r="K60" s="12"/>
    </row>
    <row r="61" spans="1:11" ht="30" x14ac:dyDescent="0.25">
      <c r="A61" s="86"/>
      <c r="B61" s="14" t="s">
        <v>63</v>
      </c>
      <c r="C61" s="39" t="s">
        <v>15</v>
      </c>
      <c r="D61" s="12">
        <f>D59*1.025</f>
        <v>158.875</v>
      </c>
      <c r="E61" s="12"/>
      <c r="F61" s="12"/>
      <c r="G61" s="12"/>
      <c r="H61" s="12"/>
      <c r="I61" s="12"/>
      <c r="J61" s="12"/>
      <c r="K61" s="12"/>
    </row>
    <row r="62" spans="1:11" ht="45" x14ac:dyDescent="0.25">
      <c r="A62" s="86"/>
      <c r="B62" s="34" t="s">
        <v>126</v>
      </c>
      <c r="C62" s="39" t="s">
        <v>15</v>
      </c>
      <c r="D62" s="55">
        <f>D60*1.02+D59*1.02</f>
        <v>892.5</v>
      </c>
      <c r="E62" s="12"/>
      <c r="F62" s="12"/>
      <c r="G62" s="12"/>
      <c r="H62" s="12"/>
      <c r="I62" s="12"/>
      <c r="J62" s="12"/>
      <c r="K62" s="12"/>
    </row>
    <row r="63" spans="1:11" x14ac:dyDescent="0.25">
      <c r="A63" s="86"/>
      <c r="B63" s="34" t="s">
        <v>123</v>
      </c>
      <c r="C63" s="39" t="s">
        <v>39</v>
      </c>
      <c r="D63" s="55">
        <f>D59*4</f>
        <v>620</v>
      </c>
      <c r="E63" s="12"/>
      <c r="F63" s="12"/>
      <c r="G63" s="12"/>
      <c r="H63" s="12"/>
      <c r="I63" s="12"/>
      <c r="J63" s="12"/>
      <c r="K63" s="12"/>
    </row>
    <row r="64" spans="1:11" ht="15.75" x14ac:dyDescent="0.3">
      <c r="A64" s="86"/>
      <c r="B64" s="11" t="s">
        <v>19</v>
      </c>
      <c r="C64" s="39" t="s">
        <v>20</v>
      </c>
      <c r="D64" s="12">
        <f>D59*0.07</f>
        <v>10.850000000000001</v>
      </c>
      <c r="E64" s="12"/>
      <c r="F64" s="12"/>
      <c r="G64" s="12"/>
      <c r="H64" s="12"/>
      <c r="I64" s="12"/>
      <c r="J64" s="12"/>
      <c r="K64" s="12"/>
    </row>
    <row r="65" spans="1:11" x14ac:dyDescent="0.25">
      <c r="A65" s="86">
        <v>11</v>
      </c>
      <c r="B65" s="49" t="s">
        <v>129</v>
      </c>
      <c r="C65" s="45" t="s">
        <v>15</v>
      </c>
      <c r="D65" s="12">
        <v>45</v>
      </c>
      <c r="E65" s="12"/>
      <c r="F65" s="12"/>
      <c r="G65" s="12"/>
      <c r="H65" s="12"/>
      <c r="I65" s="12"/>
      <c r="J65" s="12"/>
      <c r="K65" s="12"/>
    </row>
    <row r="66" spans="1:11" x14ac:dyDescent="0.25">
      <c r="A66" s="86">
        <v>12</v>
      </c>
      <c r="B66" s="49" t="s">
        <v>137</v>
      </c>
      <c r="C66" s="45" t="s">
        <v>15</v>
      </c>
      <c r="D66" s="50">
        <v>85</v>
      </c>
      <c r="E66" s="50"/>
      <c r="F66" s="12"/>
      <c r="G66" s="50"/>
      <c r="H66" s="12"/>
      <c r="I66" s="50"/>
      <c r="J66" s="12"/>
      <c r="K66" s="12"/>
    </row>
    <row r="67" spans="1:11" ht="15.75" x14ac:dyDescent="0.3">
      <c r="A67" s="86"/>
      <c r="B67" s="77" t="s">
        <v>130</v>
      </c>
      <c r="C67" s="45" t="s">
        <v>15</v>
      </c>
      <c r="D67" s="50">
        <f>D66*1.05+D65*2.1</f>
        <v>183.75</v>
      </c>
      <c r="E67" s="50"/>
      <c r="F67" s="12"/>
      <c r="G67" s="50"/>
      <c r="H67" s="12"/>
      <c r="I67" s="50"/>
      <c r="J67" s="12"/>
      <c r="K67" s="12"/>
    </row>
    <row r="68" spans="1:11" ht="30" x14ac:dyDescent="0.25">
      <c r="A68" s="86"/>
      <c r="B68" s="15" t="s">
        <v>131</v>
      </c>
      <c r="C68" s="45" t="s">
        <v>15</v>
      </c>
      <c r="D68" s="50">
        <f>D65</f>
        <v>45</v>
      </c>
      <c r="E68" s="50"/>
      <c r="F68" s="12"/>
      <c r="G68" s="50"/>
      <c r="H68" s="12"/>
      <c r="I68" s="50"/>
      <c r="J68" s="12"/>
      <c r="K68" s="12"/>
    </row>
    <row r="69" spans="1:11" ht="30" x14ac:dyDescent="0.3">
      <c r="A69" s="86"/>
      <c r="B69" s="35" t="s">
        <v>132</v>
      </c>
      <c r="C69" s="45" t="s">
        <v>15</v>
      </c>
      <c r="D69" s="50">
        <f>D66</f>
        <v>85</v>
      </c>
      <c r="E69" s="50"/>
      <c r="F69" s="12"/>
      <c r="G69" s="50"/>
      <c r="H69" s="12"/>
      <c r="I69" s="50"/>
      <c r="J69" s="12"/>
      <c r="K69" s="12"/>
    </row>
    <row r="70" spans="1:11" ht="15.75" x14ac:dyDescent="0.3">
      <c r="A70" s="86"/>
      <c r="B70" s="35" t="s">
        <v>136</v>
      </c>
      <c r="C70" s="45" t="s">
        <v>15</v>
      </c>
      <c r="D70" s="50">
        <f>D65</f>
        <v>45</v>
      </c>
      <c r="E70" s="50"/>
      <c r="F70" s="12"/>
      <c r="G70" s="50"/>
      <c r="H70" s="12"/>
      <c r="I70" s="50"/>
      <c r="J70" s="12"/>
      <c r="K70" s="12"/>
    </row>
    <row r="71" spans="1:11" ht="15.75" x14ac:dyDescent="0.3">
      <c r="A71" s="86"/>
      <c r="B71" s="35" t="s">
        <v>133</v>
      </c>
      <c r="C71" s="45" t="s">
        <v>17</v>
      </c>
      <c r="D71" s="50">
        <v>12</v>
      </c>
      <c r="E71" s="50"/>
      <c r="F71" s="12"/>
      <c r="G71" s="50"/>
      <c r="H71" s="12"/>
      <c r="I71" s="50"/>
      <c r="J71" s="12"/>
      <c r="K71" s="12"/>
    </row>
    <row r="72" spans="1:11" ht="15.75" x14ac:dyDescent="0.3">
      <c r="A72" s="86"/>
      <c r="B72" s="35" t="s">
        <v>19</v>
      </c>
      <c r="C72" s="45" t="s">
        <v>20</v>
      </c>
      <c r="D72" s="50">
        <f>D65*0.1+D66*0.08</f>
        <v>11.3</v>
      </c>
      <c r="E72" s="50"/>
      <c r="F72" s="12"/>
      <c r="G72" s="50"/>
      <c r="H72" s="12"/>
      <c r="I72" s="50"/>
      <c r="J72" s="12"/>
      <c r="K72" s="12"/>
    </row>
    <row r="73" spans="1:11" ht="16.5" customHeight="1" x14ac:dyDescent="0.25">
      <c r="A73" s="86">
        <v>13</v>
      </c>
      <c r="B73" s="31" t="s">
        <v>140</v>
      </c>
      <c r="C73" s="45" t="s">
        <v>15</v>
      </c>
      <c r="D73" s="50">
        <v>2150</v>
      </c>
      <c r="E73" s="12"/>
      <c r="F73" s="12"/>
      <c r="G73" s="12"/>
      <c r="H73" s="12"/>
      <c r="I73" s="12"/>
      <c r="J73" s="12"/>
      <c r="K73" s="12"/>
    </row>
    <row r="74" spans="1:11" ht="15.75" x14ac:dyDescent="0.3">
      <c r="A74" s="86"/>
      <c r="B74" s="11" t="s">
        <v>65</v>
      </c>
      <c r="C74" s="39" t="s">
        <v>21</v>
      </c>
      <c r="D74" s="55">
        <f>0.7*D73</f>
        <v>1505</v>
      </c>
      <c r="E74" s="12"/>
      <c r="F74" s="12"/>
      <c r="G74" s="12"/>
      <c r="H74" s="12"/>
      <c r="I74" s="12"/>
      <c r="J74" s="12"/>
      <c r="K74" s="12"/>
    </row>
    <row r="75" spans="1:11" x14ac:dyDescent="0.25">
      <c r="A75" s="86"/>
      <c r="B75" s="34" t="s">
        <v>138</v>
      </c>
      <c r="C75" s="39" t="s">
        <v>21</v>
      </c>
      <c r="D75" s="55">
        <f>D73*0.35</f>
        <v>752.5</v>
      </c>
      <c r="E75" s="12"/>
      <c r="F75" s="12"/>
      <c r="G75" s="12"/>
      <c r="H75" s="12"/>
      <c r="I75" s="12"/>
      <c r="J75" s="12"/>
      <c r="K75" s="12"/>
    </row>
    <row r="76" spans="1:11" x14ac:dyDescent="0.25">
      <c r="A76" s="86"/>
      <c r="B76" s="34" t="s">
        <v>149</v>
      </c>
      <c r="C76" s="39" t="s">
        <v>21</v>
      </c>
      <c r="D76" s="55">
        <v>12</v>
      </c>
      <c r="E76" s="12"/>
      <c r="F76" s="12"/>
      <c r="G76" s="12"/>
      <c r="H76" s="12"/>
      <c r="I76" s="12"/>
      <c r="J76" s="12"/>
      <c r="K76" s="12"/>
    </row>
    <row r="77" spans="1:11" ht="18" customHeight="1" x14ac:dyDescent="0.25">
      <c r="A77" s="86"/>
      <c r="B77" s="34" t="s">
        <v>139</v>
      </c>
      <c r="C77" s="39" t="s">
        <v>21</v>
      </c>
      <c r="D77" s="55">
        <f>D73*0.15</f>
        <v>322.5</v>
      </c>
      <c r="E77" s="12"/>
      <c r="F77" s="12"/>
      <c r="G77" s="12"/>
      <c r="H77" s="12"/>
      <c r="I77" s="12"/>
      <c r="J77" s="12"/>
      <c r="K77" s="12"/>
    </row>
    <row r="78" spans="1:11" ht="15.75" x14ac:dyDescent="0.3">
      <c r="A78" s="86"/>
      <c r="B78" s="11" t="s">
        <v>66</v>
      </c>
      <c r="C78" s="39" t="s">
        <v>15</v>
      </c>
      <c r="D78" s="12">
        <f>0.009*D73</f>
        <v>19.349999999999998</v>
      </c>
      <c r="E78" s="12"/>
      <c r="F78" s="12"/>
      <c r="G78" s="12"/>
      <c r="H78" s="12"/>
      <c r="I78" s="12"/>
      <c r="J78" s="12"/>
      <c r="K78" s="12"/>
    </row>
    <row r="79" spans="1:11" ht="15.75" x14ac:dyDescent="0.3">
      <c r="A79" s="86"/>
      <c r="B79" s="11" t="s">
        <v>106</v>
      </c>
      <c r="C79" s="39" t="s">
        <v>17</v>
      </c>
      <c r="D79" s="55">
        <v>1300</v>
      </c>
      <c r="E79" s="12"/>
      <c r="F79" s="12"/>
      <c r="G79" s="12"/>
      <c r="H79" s="12"/>
      <c r="I79" s="12"/>
      <c r="J79" s="12"/>
      <c r="K79" s="12"/>
    </row>
    <row r="80" spans="1:11" ht="15.75" x14ac:dyDescent="0.3">
      <c r="A80" s="86"/>
      <c r="B80" s="11" t="s">
        <v>105</v>
      </c>
      <c r="C80" s="39" t="s">
        <v>17</v>
      </c>
      <c r="D80" s="55">
        <f>0.26*D73</f>
        <v>559</v>
      </c>
      <c r="E80" s="12"/>
      <c r="F80" s="12"/>
      <c r="G80" s="12"/>
      <c r="H80" s="12"/>
      <c r="I80" s="12"/>
      <c r="J80" s="12"/>
      <c r="K80" s="12"/>
    </row>
    <row r="81" spans="1:11" ht="15.75" x14ac:dyDescent="0.3">
      <c r="A81" s="86"/>
      <c r="B81" s="11" t="s">
        <v>19</v>
      </c>
      <c r="C81" s="39" t="s">
        <v>20</v>
      </c>
      <c r="D81" s="12">
        <f>D73*0.01</f>
        <v>21.5</v>
      </c>
      <c r="E81" s="12"/>
      <c r="F81" s="12"/>
      <c r="G81" s="12"/>
      <c r="H81" s="12"/>
      <c r="I81" s="12"/>
      <c r="J81" s="12"/>
      <c r="K81" s="12"/>
    </row>
    <row r="82" spans="1:11" ht="30" x14ac:dyDescent="0.3">
      <c r="A82" s="87">
        <v>14</v>
      </c>
      <c r="B82" s="78" t="s">
        <v>141</v>
      </c>
      <c r="C82" s="39" t="s">
        <v>17</v>
      </c>
      <c r="D82" s="12">
        <v>80</v>
      </c>
      <c r="E82" s="12"/>
      <c r="F82" s="12"/>
      <c r="G82" s="12"/>
      <c r="H82" s="12"/>
      <c r="I82" s="12"/>
      <c r="J82" s="12"/>
      <c r="K82" s="12"/>
    </row>
    <row r="83" spans="1:11" ht="15.75" x14ac:dyDescent="0.3">
      <c r="A83" s="87"/>
      <c r="B83" s="35" t="s">
        <v>142</v>
      </c>
      <c r="C83" s="39" t="s">
        <v>17</v>
      </c>
      <c r="D83" s="55">
        <f>D82*1.1</f>
        <v>88</v>
      </c>
      <c r="E83" s="12"/>
      <c r="F83" s="12"/>
      <c r="G83" s="12"/>
      <c r="H83" s="12"/>
      <c r="I83" s="12"/>
      <c r="J83" s="12"/>
      <c r="K83" s="12"/>
    </row>
    <row r="84" spans="1:11" ht="15.75" x14ac:dyDescent="0.3">
      <c r="A84" s="87"/>
      <c r="B84" s="11" t="s">
        <v>128</v>
      </c>
      <c r="C84" s="39" t="s">
        <v>39</v>
      </c>
      <c r="D84" s="55">
        <v>5</v>
      </c>
      <c r="E84" s="12"/>
      <c r="F84" s="12"/>
      <c r="G84" s="12"/>
      <c r="H84" s="12"/>
      <c r="I84" s="12"/>
      <c r="J84" s="12"/>
      <c r="K84" s="12"/>
    </row>
    <row r="85" spans="1:11" x14ac:dyDescent="0.25">
      <c r="A85" s="87">
        <v>15</v>
      </c>
      <c r="B85" s="49" t="s">
        <v>143</v>
      </c>
      <c r="C85" s="38" t="s">
        <v>15</v>
      </c>
      <c r="D85" s="50">
        <f>6.2*2.5*36-60</f>
        <v>498</v>
      </c>
      <c r="E85" s="50"/>
      <c r="F85" s="12"/>
      <c r="G85" s="50"/>
      <c r="H85" s="12"/>
      <c r="I85" s="50"/>
      <c r="J85" s="12"/>
      <c r="K85" s="12"/>
    </row>
    <row r="86" spans="1:11" x14ac:dyDescent="0.25">
      <c r="A86" s="87"/>
      <c r="B86" s="53" t="s">
        <v>64</v>
      </c>
      <c r="C86" s="38" t="s">
        <v>15</v>
      </c>
      <c r="D86" s="50">
        <f>D85*1.05</f>
        <v>522.9</v>
      </c>
      <c r="E86" s="50"/>
      <c r="F86" s="12"/>
      <c r="G86" s="50"/>
      <c r="H86" s="12"/>
      <c r="I86" s="50"/>
      <c r="J86" s="12"/>
      <c r="K86" s="12"/>
    </row>
    <row r="87" spans="1:11" x14ac:dyDescent="0.25">
      <c r="A87" s="87"/>
      <c r="B87" s="53" t="s">
        <v>58</v>
      </c>
      <c r="C87" s="38" t="s">
        <v>21</v>
      </c>
      <c r="D87" s="56">
        <f>D85*5</f>
        <v>2490</v>
      </c>
      <c r="E87" s="50"/>
      <c r="F87" s="12"/>
      <c r="G87" s="50"/>
      <c r="H87" s="12"/>
      <c r="I87" s="50"/>
      <c r="J87" s="12"/>
      <c r="K87" s="12"/>
    </row>
    <row r="88" spans="1:11" x14ac:dyDescent="0.25">
      <c r="A88" s="87"/>
      <c r="B88" s="53" t="s">
        <v>104</v>
      </c>
      <c r="C88" s="38" t="s">
        <v>21</v>
      </c>
      <c r="D88" s="50">
        <f>D85*0.04</f>
        <v>19.920000000000002</v>
      </c>
      <c r="E88" s="50"/>
      <c r="F88" s="12"/>
      <c r="G88" s="50"/>
      <c r="H88" s="12"/>
      <c r="I88" s="50"/>
      <c r="J88" s="12"/>
      <c r="K88" s="12"/>
    </row>
    <row r="89" spans="1:11" x14ac:dyDescent="0.25">
      <c r="A89" s="87"/>
      <c r="B89" s="53" t="s">
        <v>59</v>
      </c>
      <c r="C89" s="38" t="s">
        <v>16</v>
      </c>
      <c r="D89" s="50">
        <f>D85*0.7</f>
        <v>348.59999999999997</v>
      </c>
      <c r="E89" s="50"/>
      <c r="F89" s="12"/>
      <c r="G89" s="50"/>
      <c r="H89" s="12"/>
      <c r="I89" s="50"/>
      <c r="J89" s="12"/>
      <c r="K89" s="12"/>
    </row>
    <row r="90" spans="1:11" x14ac:dyDescent="0.25">
      <c r="A90" s="87"/>
      <c r="B90" s="53" t="s">
        <v>19</v>
      </c>
      <c r="C90" s="38" t="s">
        <v>20</v>
      </c>
      <c r="D90" s="50">
        <f>D86*0.08</f>
        <v>41.832000000000001</v>
      </c>
      <c r="E90" s="50"/>
      <c r="F90" s="12"/>
      <c r="G90" s="50"/>
      <c r="H90" s="12"/>
      <c r="I90" s="50"/>
      <c r="J90" s="12"/>
      <c r="K90" s="12"/>
    </row>
    <row r="91" spans="1:11" ht="15.75" x14ac:dyDescent="0.3">
      <c r="A91" s="86">
        <v>16</v>
      </c>
      <c r="B91" s="20" t="s">
        <v>67</v>
      </c>
      <c r="C91" s="45" t="s">
        <v>17</v>
      </c>
      <c r="D91" s="50">
        <v>520</v>
      </c>
      <c r="E91" s="12"/>
      <c r="F91" s="12"/>
      <c r="G91" s="12"/>
      <c r="H91" s="12"/>
      <c r="I91" s="12"/>
      <c r="J91" s="12"/>
      <c r="K91" s="12"/>
    </row>
    <row r="92" spans="1:11" ht="15.75" x14ac:dyDescent="0.3">
      <c r="A92" s="86"/>
      <c r="B92" s="11" t="s">
        <v>68</v>
      </c>
      <c r="C92" s="39" t="s">
        <v>17</v>
      </c>
      <c r="D92" s="12">
        <f>1.03*D91</f>
        <v>535.6</v>
      </c>
      <c r="E92" s="12"/>
      <c r="F92" s="12"/>
      <c r="G92" s="12"/>
      <c r="H92" s="12"/>
      <c r="I92" s="12"/>
      <c r="J92" s="12"/>
      <c r="K92" s="12"/>
    </row>
    <row r="93" spans="1:11" ht="15.75" x14ac:dyDescent="0.3">
      <c r="A93" s="86"/>
      <c r="B93" s="11" t="s">
        <v>70</v>
      </c>
      <c r="C93" s="39" t="s">
        <v>39</v>
      </c>
      <c r="D93" s="12">
        <f>D91*4</f>
        <v>2080</v>
      </c>
      <c r="E93" s="12"/>
      <c r="F93" s="12"/>
      <c r="G93" s="12"/>
      <c r="H93" s="12"/>
      <c r="I93" s="12"/>
      <c r="J93" s="12"/>
      <c r="K93" s="12"/>
    </row>
    <row r="94" spans="1:11" ht="15.75" x14ac:dyDescent="0.3">
      <c r="A94" s="86"/>
      <c r="B94" s="11" t="s">
        <v>69</v>
      </c>
      <c r="C94" s="39" t="s">
        <v>39</v>
      </c>
      <c r="D94" s="12">
        <v>15</v>
      </c>
      <c r="E94" s="12"/>
      <c r="F94" s="12"/>
      <c r="G94" s="12"/>
      <c r="H94" s="12"/>
      <c r="I94" s="12"/>
      <c r="J94" s="12"/>
      <c r="K94" s="12"/>
    </row>
    <row r="95" spans="1:11" ht="15.75" x14ac:dyDescent="0.3">
      <c r="A95" s="86"/>
      <c r="B95" s="11" t="s">
        <v>19</v>
      </c>
      <c r="C95" s="39" t="s">
        <v>20</v>
      </c>
      <c r="D95" s="12">
        <f>D91*0.03</f>
        <v>15.6</v>
      </c>
      <c r="E95" s="12"/>
      <c r="F95" s="12"/>
      <c r="G95" s="12"/>
      <c r="H95" s="12"/>
      <c r="I95" s="12"/>
      <c r="J95" s="12"/>
      <c r="K95" s="12"/>
    </row>
    <row r="96" spans="1:11" ht="45" x14ac:dyDescent="0.25">
      <c r="A96" s="86">
        <v>17</v>
      </c>
      <c r="B96" s="49" t="s">
        <v>72</v>
      </c>
      <c r="C96" s="39" t="s">
        <v>16</v>
      </c>
      <c r="D96" s="12">
        <v>38</v>
      </c>
      <c r="E96" s="12"/>
      <c r="F96" s="12"/>
      <c r="G96" s="12"/>
      <c r="H96" s="12"/>
      <c r="I96" s="12"/>
      <c r="J96" s="12"/>
      <c r="K96" s="12"/>
    </row>
    <row r="97" spans="1:11" ht="15.75" x14ac:dyDescent="0.3">
      <c r="A97" s="86"/>
      <c r="B97" s="11" t="s">
        <v>73</v>
      </c>
      <c r="C97" s="39" t="s">
        <v>50</v>
      </c>
      <c r="D97" s="12">
        <f>D96*0.15</f>
        <v>5.7</v>
      </c>
      <c r="E97" s="12"/>
      <c r="F97" s="12"/>
      <c r="G97" s="12"/>
      <c r="H97" s="12"/>
      <c r="I97" s="12"/>
      <c r="J97" s="12"/>
      <c r="K97" s="12"/>
    </row>
    <row r="98" spans="1:11" ht="17.25" customHeight="1" x14ac:dyDescent="0.25">
      <c r="A98" s="86"/>
      <c r="B98" s="79" t="s">
        <v>74</v>
      </c>
      <c r="C98" s="39" t="s">
        <v>18</v>
      </c>
      <c r="D98" s="12">
        <f>D97*0.3</f>
        <v>1.71</v>
      </c>
      <c r="E98" s="12"/>
      <c r="F98" s="12"/>
      <c r="G98" s="12"/>
      <c r="H98" s="12"/>
      <c r="I98" s="12"/>
      <c r="J98" s="12"/>
      <c r="K98" s="12"/>
    </row>
    <row r="99" spans="1:11" ht="15.75" x14ac:dyDescent="0.3">
      <c r="A99" s="86"/>
      <c r="B99" s="11" t="s">
        <v>65</v>
      </c>
      <c r="C99" s="39" t="s">
        <v>21</v>
      </c>
      <c r="D99" s="12">
        <f>D96*8</f>
        <v>304</v>
      </c>
      <c r="E99" s="12"/>
      <c r="F99" s="12"/>
      <c r="G99" s="12"/>
      <c r="H99" s="12"/>
      <c r="I99" s="12"/>
      <c r="J99" s="12"/>
      <c r="K99" s="12"/>
    </row>
    <row r="100" spans="1:11" ht="15.75" x14ac:dyDescent="0.3">
      <c r="A100" s="86"/>
      <c r="B100" s="11" t="s">
        <v>66</v>
      </c>
      <c r="C100" s="45" t="s">
        <v>15</v>
      </c>
      <c r="D100" s="50">
        <f>D96*0.1</f>
        <v>3.8000000000000003</v>
      </c>
      <c r="E100" s="12"/>
      <c r="F100" s="12"/>
      <c r="G100" s="12"/>
      <c r="H100" s="12"/>
      <c r="I100" s="12"/>
      <c r="J100" s="12"/>
      <c r="K100" s="12"/>
    </row>
    <row r="101" spans="1:11" ht="15.75" x14ac:dyDescent="0.3">
      <c r="A101" s="86"/>
      <c r="B101" s="11" t="s">
        <v>75</v>
      </c>
      <c r="C101" s="39" t="s">
        <v>21</v>
      </c>
      <c r="D101" s="12">
        <f>D96*0.5</f>
        <v>19</v>
      </c>
      <c r="E101" s="12"/>
      <c r="F101" s="12"/>
      <c r="G101" s="12"/>
      <c r="H101" s="12"/>
      <c r="I101" s="12"/>
      <c r="J101" s="12"/>
      <c r="K101" s="12"/>
    </row>
    <row r="102" spans="1:11" ht="36.6" customHeight="1" x14ac:dyDescent="0.3">
      <c r="A102" s="86"/>
      <c r="B102" s="11" t="s">
        <v>19</v>
      </c>
      <c r="C102" s="39" t="s">
        <v>20</v>
      </c>
      <c r="D102" s="12">
        <f>D96*0.1</f>
        <v>3.8000000000000003</v>
      </c>
      <c r="E102" s="12"/>
      <c r="F102" s="12"/>
      <c r="G102" s="12"/>
      <c r="H102" s="12"/>
      <c r="I102" s="12"/>
      <c r="J102" s="12"/>
      <c r="K102" s="12"/>
    </row>
    <row r="103" spans="1:11" ht="105.6" customHeight="1" x14ac:dyDescent="0.25">
      <c r="A103" s="86">
        <v>18</v>
      </c>
      <c r="B103" s="49" t="s">
        <v>223</v>
      </c>
      <c r="C103" s="38" t="s">
        <v>16</v>
      </c>
      <c r="D103" s="50">
        <v>42</v>
      </c>
      <c r="E103" s="50"/>
      <c r="F103" s="12"/>
      <c r="G103" s="50"/>
      <c r="H103" s="12"/>
      <c r="I103" s="50"/>
      <c r="J103" s="12"/>
      <c r="K103" s="12"/>
    </row>
    <row r="104" spans="1:11" ht="30" x14ac:dyDescent="0.25">
      <c r="A104" s="86">
        <v>19</v>
      </c>
      <c r="B104" s="49" t="s">
        <v>220</v>
      </c>
      <c r="C104" s="38" t="s">
        <v>16</v>
      </c>
      <c r="D104" s="50">
        <v>32</v>
      </c>
      <c r="E104" s="50"/>
      <c r="F104" s="12"/>
      <c r="G104" s="50"/>
      <c r="H104" s="12"/>
      <c r="I104" s="50"/>
      <c r="J104" s="12"/>
      <c r="K104" s="12"/>
    </row>
    <row r="105" spans="1:11" ht="60" x14ac:dyDescent="0.25">
      <c r="A105" s="86">
        <v>20</v>
      </c>
      <c r="B105" s="105" t="s">
        <v>144</v>
      </c>
      <c r="C105" s="38" t="s">
        <v>16</v>
      </c>
      <c r="D105" s="50">
        <v>36</v>
      </c>
      <c r="E105" s="50"/>
      <c r="F105" s="12"/>
      <c r="G105" s="50"/>
      <c r="H105" s="12"/>
      <c r="I105" s="50"/>
      <c r="J105" s="12"/>
      <c r="K105" s="12"/>
    </row>
    <row r="106" spans="1:11" ht="41.45" customHeight="1" x14ac:dyDescent="0.25">
      <c r="A106" s="104">
        <v>21</v>
      </c>
      <c r="B106" s="59" t="s">
        <v>227</v>
      </c>
      <c r="C106" s="38" t="s">
        <v>16</v>
      </c>
      <c r="D106" s="50">
        <v>2</v>
      </c>
      <c r="E106" s="50"/>
      <c r="F106" s="12"/>
      <c r="G106" s="50"/>
      <c r="H106" s="12"/>
      <c r="I106" s="50"/>
      <c r="J106" s="12"/>
      <c r="K106" s="12"/>
    </row>
    <row r="107" spans="1:11" x14ac:dyDescent="0.25">
      <c r="A107" s="86"/>
      <c r="B107" s="106" t="s">
        <v>76</v>
      </c>
      <c r="C107" s="38" t="s">
        <v>37</v>
      </c>
      <c r="D107" s="50">
        <v>110</v>
      </c>
      <c r="E107" s="50"/>
      <c r="F107" s="12"/>
      <c r="G107" s="50"/>
      <c r="H107" s="12"/>
      <c r="I107" s="50"/>
      <c r="J107" s="12"/>
      <c r="K107" s="12"/>
    </row>
    <row r="108" spans="1:11" x14ac:dyDescent="0.25">
      <c r="A108" s="86"/>
      <c r="B108" s="53" t="s">
        <v>77</v>
      </c>
      <c r="C108" s="38" t="s">
        <v>37</v>
      </c>
      <c r="D108" s="50">
        <v>55</v>
      </c>
      <c r="E108" s="50"/>
      <c r="F108" s="12"/>
      <c r="G108" s="50"/>
      <c r="H108" s="12"/>
      <c r="I108" s="50"/>
      <c r="J108" s="12"/>
      <c r="K108" s="12"/>
    </row>
    <row r="109" spans="1:11" x14ac:dyDescent="0.25">
      <c r="A109" s="86"/>
      <c r="B109" s="53" t="s">
        <v>19</v>
      </c>
      <c r="C109" s="38" t="s">
        <v>20</v>
      </c>
      <c r="D109" s="50">
        <f>(D105+D104+D103)*0.2</f>
        <v>22</v>
      </c>
      <c r="E109" s="50"/>
      <c r="F109" s="12"/>
      <c r="G109" s="50"/>
      <c r="H109" s="12"/>
      <c r="I109" s="50"/>
      <c r="J109" s="12"/>
      <c r="K109" s="12"/>
    </row>
    <row r="110" spans="1:11" x14ac:dyDescent="0.25">
      <c r="A110" s="86">
        <v>22</v>
      </c>
      <c r="B110" s="58" t="s">
        <v>78</v>
      </c>
      <c r="C110" s="38"/>
      <c r="D110" s="38"/>
      <c r="E110" s="38"/>
      <c r="F110" s="12"/>
      <c r="G110" s="38"/>
      <c r="H110" s="12"/>
      <c r="I110" s="38"/>
      <c r="J110" s="12"/>
      <c r="K110" s="12"/>
    </row>
    <row r="111" spans="1:11" x14ac:dyDescent="0.25">
      <c r="A111" s="86"/>
      <c r="B111" s="34" t="s">
        <v>79</v>
      </c>
      <c r="C111" s="38" t="s">
        <v>17</v>
      </c>
      <c r="D111" s="50">
        <v>250</v>
      </c>
      <c r="E111" s="50"/>
      <c r="F111" s="12"/>
      <c r="G111" s="50"/>
      <c r="H111" s="12"/>
      <c r="I111" s="50"/>
      <c r="J111" s="12"/>
      <c r="K111" s="12"/>
    </row>
    <row r="112" spans="1:11" ht="30" x14ac:dyDescent="0.25">
      <c r="A112" s="86"/>
      <c r="B112" s="34" t="s">
        <v>86</v>
      </c>
      <c r="C112" s="38" t="s">
        <v>87</v>
      </c>
      <c r="D112" s="50">
        <v>2</v>
      </c>
      <c r="E112" s="50"/>
      <c r="F112" s="12"/>
      <c r="G112" s="50"/>
      <c r="H112" s="12"/>
      <c r="I112" s="50"/>
      <c r="J112" s="12"/>
      <c r="K112" s="12"/>
    </row>
    <row r="113" spans="1:11" ht="30" x14ac:dyDescent="0.25">
      <c r="A113" s="86"/>
      <c r="B113" s="34" t="s">
        <v>80</v>
      </c>
      <c r="C113" s="38" t="s">
        <v>17</v>
      </c>
      <c r="D113" s="50">
        <v>420</v>
      </c>
      <c r="E113" s="50"/>
      <c r="F113" s="12"/>
      <c r="G113" s="50"/>
      <c r="H113" s="12"/>
      <c r="I113" s="50"/>
      <c r="J113" s="12"/>
      <c r="K113" s="12"/>
    </row>
    <row r="114" spans="1:11" x14ac:dyDescent="0.25">
      <c r="A114" s="86"/>
      <c r="B114" s="34" t="s">
        <v>145</v>
      </c>
      <c r="C114" s="38" t="s">
        <v>16</v>
      </c>
      <c r="D114" s="50">
        <f>36*4</f>
        <v>144</v>
      </c>
      <c r="E114" s="50"/>
      <c r="F114" s="12"/>
      <c r="G114" s="50"/>
      <c r="H114" s="12"/>
      <c r="I114" s="50"/>
      <c r="J114" s="12"/>
      <c r="K114" s="12"/>
    </row>
    <row r="115" spans="1:11" x14ac:dyDescent="0.25">
      <c r="A115" s="86"/>
      <c r="B115" s="34" t="s">
        <v>81</v>
      </c>
      <c r="C115" s="38" t="s">
        <v>16</v>
      </c>
      <c r="D115" s="50">
        <v>110</v>
      </c>
      <c r="E115" s="50"/>
      <c r="F115" s="12"/>
      <c r="G115" s="50"/>
      <c r="H115" s="12"/>
      <c r="I115" s="50"/>
      <c r="J115" s="12"/>
      <c r="K115" s="12"/>
    </row>
    <row r="116" spans="1:11" x14ac:dyDescent="0.25">
      <c r="A116" s="86"/>
      <c r="B116" s="34" t="s">
        <v>82</v>
      </c>
      <c r="C116" s="38" t="s">
        <v>16</v>
      </c>
      <c r="D116" s="50">
        <v>36</v>
      </c>
      <c r="E116" s="50"/>
      <c r="F116" s="12"/>
      <c r="G116" s="50"/>
      <c r="H116" s="12"/>
      <c r="I116" s="50"/>
      <c r="J116" s="12"/>
      <c r="K116" s="12"/>
    </row>
    <row r="117" spans="1:11" ht="16.5" customHeight="1" x14ac:dyDescent="0.25">
      <c r="A117" s="86">
        <v>23</v>
      </c>
      <c r="B117" s="59" t="s">
        <v>83</v>
      </c>
      <c r="C117" s="38"/>
      <c r="D117" s="50"/>
      <c r="E117" s="50"/>
      <c r="F117" s="12"/>
      <c r="G117" s="50"/>
      <c r="H117" s="12"/>
      <c r="I117" s="50"/>
      <c r="J117" s="12"/>
      <c r="K117" s="12"/>
    </row>
    <row r="118" spans="1:11" x14ac:dyDescent="0.25">
      <c r="A118" s="86"/>
      <c r="B118" s="34" t="s">
        <v>38</v>
      </c>
      <c r="C118" s="38" t="s">
        <v>17</v>
      </c>
      <c r="D118" s="50">
        <v>70</v>
      </c>
      <c r="E118" s="50"/>
      <c r="F118" s="12"/>
      <c r="G118" s="50"/>
      <c r="H118" s="12"/>
      <c r="I118" s="50"/>
      <c r="J118" s="12"/>
      <c r="K118" s="12"/>
    </row>
    <row r="119" spans="1:11" x14ac:dyDescent="0.25">
      <c r="A119" s="86"/>
      <c r="B119" s="34" t="s">
        <v>84</v>
      </c>
      <c r="C119" s="38" t="s">
        <v>17</v>
      </c>
      <c r="D119" s="50">
        <v>50</v>
      </c>
      <c r="E119" s="50"/>
      <c r="F119" s="12"/>
      <c r="G119" s="50"/>
      <c r="H119" s="12"/>
      <c r="I119" s="50"/>
      <c r="J119" s="12"/>
      <c r="K119" s="12"/>
    </row>
    <row r="120" spans="1:11" ht="45" x14ac:dyDescent="0.25">
      <c r="A120" s="86"/>
      <c r="B120" s="34" t="s">
        <v>88</v>
      </c>
      <c r="C120" s="38" t="s">
        <v>16</v>
      </c>
      <c r="D120" s="50">
        <v>32</v>
      </c>
      <c r="E120" s="50"/>
      <c r="F120" s="12"/>
      <c r="G120" s="50"/>
      <c r="H120" s="12"/>
      <c r="I120" s="50"/>
      <c r="J120" s="12"/>
      <c r="K120" s="12"/>
    </row>
    <row r="121" spans="1:11" ht="60" x14ac:dyDescent="0.25">
      <c r="A121" s="86"/>
      <c r="B121" s="34" t="s">
        <v>147</v>
      </c>
      <c r="C121" s="38" t="s">
        <v>16</v>
      </c>
      <c r="D121" s="50">
        <v>36</v>
      </c>
      <c r="E121" s="50"/>
      <c r="F121" s="12"/>
      <c r="G121" s="50"/>
      <c r="H121" s="12"/>
      <c r="I121" s="50"/>
      <c r="J121" s="12"/>
      <c r="K121" s="12"/>
    </row>
    <row r="122" spans="1:11" x14ac:dyDescent="0.25">
      <c r="A122" s="86"/>
      <c r="B122" s="34" t="s">
        <v>146</v>
      </c>
      <c r="C122" s="38" t="s">
        <v>16</v>
      </c>
      <c r="D122" s="50">
        <v>32</v>
      </c>
      <c r="E122" s="50"/>
      <c r="F122" s="12"/>
      <c r="G122" s="50"/>
      <c r="H122" s="12"/>
      <c r="I122" s="50"/>
      <c r="J122" s="12"/>
      <c r="K122" s="12"/>
    </row>
    <row r="123" spans="1:11" x14ac:dyDescent="0.25">
      <c r="A123" s="86"/>
      <c r="B123" s="34" t="s">
        <v>89</v>
      </c>
      <c r="C123" s="38" t="s">
        <v>16</v>
      </c>
      <c r="D123" s="50">
        <v>64</v>
      </c>
      <c r="E123" s="50"/>
      <c r="F123" s="12"/>
      <c r="G123" s="50"/>
      <c r="H123" s="12"/>
      <c r="I123" s="50"/>
      <c r="J123" s="12"/>
      <c r="K123" s="12"/>
    </row>
    <row r="124" spans="1:11" x14ac:dyDescent="0.25">
      <c r="A124" s="86"/>
      <c r="B124" s="34" t="s">
        <v>85</v>
      </c>
      <c r="C124" s="38" t="s">
        <v>16</v>
      </c>
      <c r="D124" s="50">
        <v>120</v>
      </c>
      <c r="E124" s="50"/>
      <c r="F124" s="12"/>
      <c r="G124" s="50"/>
      <c r="H124" s="12"/>
      <c r="I124" s="50"/>
      <c r="J124" s="12"/>
      <c r="K124" s="12"/>
    </row>
    <row r="125" spans="1:11" x14ac:dyDescent="0.25">
      <c r="A125" s="86">
        <v>24</v>
      </c>
      <c r="B125" s="60" t="s">
        <v>5</v>
      </c>
      <c r="C125" s="38"/>
      <c r="D125" s="50"/>
      <c r="E125" s="50"/>
      <c r="F125" s="12"/>
      <c r="G125" s="50"/>
      <c r="H125" s="12"/>
      <c r="I125" s="50"/>
      <c r="J125" s="12"/>
      <c r="K125" s="12"/>
    </row>
    <row r="126" spans="1:11" ht="15.75" x14ac:dyDescent="0.3">
      <c r="A126" s="86"/>
      <c r="B126" s="35" t="s">
        <v>219</v>
      </c>
      <c r="C126" s="39" t="s">
        <v>16</v>
      </c>
      <c r="D126" s="12">
        <v>38</v>
      </c>
      <c r="E126" s="12"/>
      <c r="F126" s="12"/>
      <c r="G126" s="12"/>
      <c r="H126" s="12"/>
      <c r="I126" s="12"/>
      <c r="J126" s="12"/>
      <c r="K126" s="12"/>
    </row>
    <row r="127" spans="1:11" x14ac:dyDescent="0.25">
      <c r="A127" s="86"/>
      <c r="B127" s="53" t="s">
        <v>218</v>
      </c>
      <c r="C127" s="38" t="s">
        <v>16</v>
      </c>
      <c r="D127" s="50">
        <v>38</v>
      </c>
      <c r="E127" s="50"/>
      <c r="F127" s="12"/>
      <c r="G127" s="50"/>
      <c r="H127" s="12"/>
      <c r="I127" s="50"/>
      <c r="J127" s="12"/>
      <c r="K127" s="12"/>
    </row>
    <row r="128" spans="1:11" x14ac:dyDescent="0.25">
      <c r="A128" s="86"/>
      <c r="B128" s="53" t="s">
        <v>92</v>
      </c>
      <c r="C128" s="38" t="s">
        <v>16</v>
      </c>
      <c r="D128" s="38">
        <v>76</v>
      </c>
      <c r="E128" s="38"/>
      <c r="F128" s="12"/>
      <c r="G128" s="38"/>
      <c r="H128" s="12"/>
      <c r="I128" s="38"/>
      <c r="J128" s="12"/>
      <c r="K128" s="12"/>
    </row>
    <row r="129" spans="1:11" x14ac:dyDescent="0.25">
      <c r="A129" s="86"/>
      <c r="B129" s="53" t="s">
        <v>91</v>
      </c>
      <c r="C129" s="38" t="s">
        <v>16</v>
      </c>
      <c r="D129" s="38">
        <v>38</v>
      </c>
      <c r="E129" s="38"/>
      <c r="F129" s="12"/>
      <c r="G129" s="38"/>
      <c r="H129" s="12"/>
      <c r="I129" s="38"/>
      <c r="J129" s="12"/>
      <c r="K129" s="12"/>
    </row>
    <row r="130" spans="1:11" x14ac:dyDescent="0.25">
      <c r="A130" s="86"/>
      <c r="B130" s="53" t="s">
        <v>36</v>
      </c>
      <c r="C130" s="38" t="s">
        <v>20</v>
      </c>
      <c r="D130" s="50">
        <f>D126*1.45</f>
        <v>55.1</v>
      </c>
      <c r="E130" s="50"/>
      <c r="F130" s="12"/>
      <c r="G130" s="50"/>
      <c r="H130" s="12"/>
      <c r="I130" s="50"/>
      <c r="J130" s="12"/>
      <c r="K130" s="12"/>
    </row>
    <row r="131" spans="1:11" ht="18" customHeight="1" x14ac:dyDescent="0.25">
      <c r="A131" s="86">
        <v>25</v>
      </c>
      <c r="B131" s="60" t="s">
        <v>93</v>
      </c>
      <c r="C131" s="38"/>
      <c r="D131" s="50"/>
      <c r="E131" s="50"/>
      <c r="F131" s="12"/>
      <c r="G131" s="50"/>
      <c r="H131" s="12"/>
      <c r="I131" s="50"/>
      <c r="J131" s="12"/>
      <c r="K131" s="12"/>
    </row>
    <row r="132" spans="1:11" ht="15.75" customHeight="1" x14ac:dyDescent="0.3">
      <c r="A132" s="86"/>
      <c r="B132" s="29" t="s">
        <v>178</v>
      </c>
      <c r="C132" s="13" t="s">
        <v>16</v>
      </c>
      <c r="D132" s="10">
        <v>2</v>
      </c>
      <c r="E132" s="43"/>
      <c r="F132" s="12"/>
      <c r="G132" s="43"/>
      <c r="H132" s="12"/>
      <c r="I132" s="42"/>
      <c r="J132" s="12"/>
      <c r="K132" s="12"/>
    </row>
    <row r="133" spans="1:11" ht="15.75" customHeight="1" x14ac:dyDescent="0.3">
      <c r="A133" s="87"/>
      <c r="B133" s="92" t="s">
        <v>171</v>
      </c>
      <c r="C133" s="91" t="s">
        <v>39</v>
      </c>
      <c r="D133" s="10">
        <v>2</v>
      </c>
      <c r="E133" s="43"/>
      <c r="F133" s="12"/>
      <c r="G133" s="43"/>
      <c r="H133" s="12"/>
      <c r="I133" s="42"/>
      <c r="J133" s="12"/>
      <c r="K133" s="12"/>
    </row>
    <row r="134" spans="1:11" ht="15.75" customHeight="1" x14ac:dyDescent="0.3">
      <c r="A134" s="87"/>
      <c r="B134" s="90" t="s">
        <v>172</v>
      </c>
      <c r="C134" s="91" t="s">
        <v>39</v>
      </c>
      <c r="D134" s="10">
        <v>2</v>
      </c>
      <c r="E134" s="43"/>
      <c r="F134" s="12"/>
      <c r="G134" s="43"/>
      <c r="H134" s="12"/>
      <c r="I134" s="42"/>
      <c r="J134" s="12"/>
      <c r="K134" s="12"/>
    </row>
    <row r="135" spans="1:11" ht="15.75" customHeight="1" x14ac:dyDescent="0.3">
      <c r="A135" s="87"/>
      <c r="B135" s="90" t="s">
        <v>173</v>
      </c>
      <c r="C135" s="91" t="s">
        <v>39</v>
      </c>
      <c r="D135" s="10">
        <v>2</v>
      </c>
      <c r="E135" s="43"/>
      <c r="F135" s="12"/>
      <c r="G135" s="43"/>
      <c r="H135" s="12"/>
      <c r="I135" s="42"/>
      <c r="J135" s="12"/>
      <c r="K135" s="12"/>
    </row>
    <row r="136" spans="1:11" ht="15.75" customHeight="1" x14ac:dyDescent="0.3">
      <c r="A136" s="87"/>
      <c r="B136" s="90" t="s">
        <v>174</v>
      </c>
      <c r="C136" s="91" t="s">
        <v>39</v>
      </c>
      <c r="D136" s="10">
        <v>8</v>
      </c>
      <c r="E136" s="62"/>
      <c r="F136" s="12"/>
      <c r="G136" s="62"/>
      <c r="H136" s="12"/>
      <c r="I136" s="57"/>
      <c r="J136" s="12"/>
      <c r="K136" s="12"/>
    </row>
    <row r="137" spans="1:11" ht="15.75" customHeight="1" x14ac:dyDescent="0.3">
      <c r="A137" s="87"/>
      <c r="B137" s="90" t="s">
        <v>175</v>
      </c>
      <c r="C137" s="91" t="s">
        <v>39</v>
      </c>
      <c r="D137" s="10">
        <v>2</v>
      </c>
      <c r="E137" s="62"/>
      <c r="F137" s="12"/>
      <c r="G137" s="62"/>
      <c r="H137" s="12"/>
      <c r="I137" s="57"/>
      <c r="J137" s="12"/>
      <c r="K137" s="12"/>
    </row>
    <row r="138" spans="1:11" ht="15.75" customHeight="1" x14ac:dyDescent="0.3">
      <c r="A138" s="87"/>
      <c r="B138" s="90" t="s">
        <v>176</v>
      </c>
      <c r="C138" s="91" t="s">
        <v>39</v>
      </c>
      <c r="D138" s="10">
        <v>16</v>
      </c>
      <c r="E138" s="43"/>
      <c r="F138" s="12"/>
      <c r="G138" s="43"/>
      <c r="H138" s="12"/>
      <c r="I138" s="42"/>
      <c r="J138" s="12"/>
      <c r="K138" s="12"/>
    </row>
    <row r="139" spans="1:11" ht="15.75" customHeight="1" x14ac:dyDescent="0.3">
      <c r="A139" s="87"/>
      <c r="B139" s="90" t="s">
        <v>177</v>
      </c>
      <c r="C139" s="91" t="s">
        <v>39</v>
      </c>
      <c r="D139" s="10">
        <v>24</v>
      </c>
      <c r="E139" s="43"/>
      <c r="F139" s="12"/>
      <c r="G139" s="43"/>
      <c r="H139" s="12"/>
      <c r="I139" s="42"/>
      <c r="J139" s="12"/>
      <c r="K139" s="12"/>
    </row>
    <row r="140" spans="1:11" ht="15.75" customHeight="1" x14ac:dyDescent="0.25">
      <c r="A140" s="86"/>
      <c r="B140" s="93" t="s">
        <v>179</v>
      </c>
      <c r="C140" s="94" t="s">
        <v>17</v>
      </c>
      <c r="D140" s="95">
        <v>250</v>
      </c>
      <c r="E140" s="62"/>
      <c r="F140" s="12"/>
      <c r="G140" s="62"/>
      <c r="H140" s="12"/>
      <c r="I140" s="50"/>
      <c r="J140" s="12"/>
      <c r="K140" s="12"/>
    </row>
    <row r="141" spans="1:11" ht="30" x14ac:dyDescent="0.25">
      <c r="A141" s="86"/>
      <c r="B141" s="15" t="s">
        <v>40</v>
      </c>
      <c r="C141" s="42" t="s">
        <v>17</v>
      </c>
      <c r="D141" s="43">
        <v>1700</v>
      </c>
      <c r="E141" s="43"/>
      <c r="F141" s="12"/>
      <c r="G141" s="43"/>
      <c r="H141" s="12"/>
      <c r="I141" s="12"/>
      <c r="J141" s="12"/>
      <c r="K141" s="12"/>
    </row>
    <row r="142" spans="1:11" ht="30" x14ac:dyDescent="0.25">
      <c r="A142" s="86"/>
      <c r="B142" s="15" t="s">
        <v>41</v>
      </c>
      <c r="C142" s="42" t="s">
        <v>17</v>
      </c>
      <c r="D142" s="43">
        <v>1500</v>
      </c>
      <c r="E142" s="43"/>
      <c r="F142" s="12"/>
      <c r="G142" s="43"/>
      <c r="H142" s="12"/>
      <c r="I142" s="12"/>
      <c r="J142" s="12"/>
      <c r="K142" s="12"/>
    </row>
    <row r="143" spans="1:11" x14ac:dyDescent="0.25">
      <c r="A143" s="86"/>
      <c r="B143" s="44" t="s">
        <v>42</v>
      </c>
      <c r="C143" s="42" t="s">
        <v>16</v>
      </c>
      <c r="D143" s="43">
        <v>185</v>
      </c>
      <c r="E143" s="43"/>
      <c r="F143" s="12"/>
      <c r="G143" s="43"/>
      <c r="H143" s="12"/>
      <c r="I143" s="43"/>
      <c r="J143" s="12"/>
      <c r="K143" s="12"/>
    </row>
    <row r="144" spans="1:11" x14ac:dyDescent="0.25">
      <c r="A144" s="86"/>
      <c r="B144" s="15" t="s">
        <v>43</v>
      </c>
      <c r="C144" s="13" t="s">
        <v>16</v>
      </c>
      <c r="D144" s="43">
        <v>85</v>
      </c>
      <c r="E144" s="43"/>
      <c r="F144" s="12"/>
      <c r="G144" s="43"/>
      <c r="H144" s="12"/>
      <c r="I144" s="43"/>
      <c r="J144" s="12"/>
      <c r="K144" s="12"/>
    </row>
    <row r="145" spans="1:11" x14ac:dyDescent="0.25">
      <c r="A145" s="86"/>
      <c r="B145" s="15" t="s">
        <v>44</v>
      </c>
      <c r="C145" s="13" t="s">
        <v>16</v>
      </c>
      <c r="D145" s="43">
        <v>12</v>
      </c>
      <c r="E145" s="43"/>
      <c r="F145" s="12"/>
      <c r="G145" s="43"/>
      <c r="H145" s="12"/>
      <c r="I145" s="43"/>
      <c r="J145" s="12"/>
      <c r="K145" s="12"/>
    </row>
    <row r="146" spans="1:11" ht="30" x14ac:dyDescent="0.25">
      <c r="A146" s="86"/>
      <c r="B146" s="34" t="s">
        <v>95</v>
      </c>
      <c r="C146" s="13" t="s">
        <v>16</v>
      </c>
      <c r="D146" s="43">
        <v>150</v>
      </c>
      <c r="E146" s="43"/>
      <c r="F146" s="12"/>
      <c r="G146" s="43"/>
      <c r="H146" s="12"/>
      <c r="I146" s="43"/>
      <c r="J146" s="12"/>
      <c r="K146" s="12"/>
    </row>
    <row r="147" spans="1:11" ht="30" x14ac:dyDescent="0.25">
      <c r="A147" s="86"/>
      <c r="B147" s="34" t="s">
        <v>94</v>
      </c>
      <c r="C147" s="13" t="s">
        <v>16</v>
      </c>
      <c r="D147" s="43">
        <v>38</v>
      </c>
      <c r="E147" s="43"/>
      <c r="F147" s="12"/>
      <c r="G147" s="43"/>
      <c r="H147" s="12"/>
      <c r="I147" s="43"/>
      <c r="J147" s="12"/>
      <c r="K147" s="12"/>
    </row>
    <row r="148" spans="1:11" x14ac:dyDescent="0.25">
      <c r="A148" s="86"/>
      <c r="B148" s="53" t="s">
        <v>19</v>
      </c>
      <c r="C148" s="38" t="s">
        <v>20</v>
      </c>
      <c r="D148" s="50">
        <f>(D141+D142+D143+D144+D145+D146+D147)*0.08</f>
        <v>293.60000000000002</v>
      </c>
      <c r="E148" s="50"/>
      <c r="F148" s="12"/>
      <c r="G148" s="50"/>
      <c r="H148" s="12"/>
      <c r="I148" s="50"/>
      <c r="J148" s="12"/>
      <c r="K148" s="12"/>
    </row>
    <row r="149" spans="1:11" x14ac:dyDescent="0.25">
      <c r="A149" s="86">
        <v>26</v>
      </c>
      <c r="B149" s="60" t="s">
        <v>166</v>
      </c>
      <c r="C149" s="38"/>
      <c r="D149" s="50"/>
      <c r="E149" s="50"/>
      <c r="F149" s="12"/>
      <c r="G149" s="50"/>
      <c r="H149" s="12"/>
      <c r="I149" s="50"/>
      <c r="J149" s="12"/>
      <c r="K149" s="12"/>
    </row>
    <row r="150" spans="1:11" ht="45" x14ac:dyDescent="0.3">
      <c r="A150" s="86"/>
      <c r="B150" s="88" t="s">
        <v>167</v>
      </c>
      <c r="C150" s="38" t="s">
        <v>16</v>
      </c>
      <c r="D150" s="62">
        <v>2</v>
      </c>
      <c r="E150" s="62"/>
      <c r="F150" s="12"/>
      <c r="G150" s="62"/>
      <c r="H150" s="12"/>
      <c r="I150" s="50"/>
      <c r="J150" s="12"/>
      <c r="K150" s="12"/>
    </row>
    <row r="151" spans="1:11" ht="30" x14ac:dyDescent="0.25">
      <c r="A151" s="86"/>
      <c r="B151" s="89" t="s">
        <v>168</v>
      </c>
      <c r="C151" s="38" t="s">
        <v>17</v>
      </c>
      <c r="D151" s="62">
        <v>3500</v>
      </c>
      <c r="E151" s="62"/>
      <c r="F151" s="12"/>
      <c r="G151" s="62"/>
      <c r="H151" s="12"/>
      <c r="I151" s="50"/>
      <c r="J151" s="12"/>
      <c r="K151" s="12"/>
    </row>
    <row r="152" spans="1:11" ht="45" x14ac:dyDescent="0.25">
      <c r="A152" s="86"/>
      <c r="B152" s="89" t="s">
        <v>169</v>
      </c>
      <c r="C152" s="38" t="s">
        <v>16</v>
      </c>
      <c r="D152" s="62">
        <v>22</v>
      </c>
      <c r="E152" s="62"/>
      <c r="F152" s="12"/>
      <c r="G152" s="62"/>
      <c r="H152" s="12"/>
      <c r="I152" s="50"/>
      <c r="J152" s="12"/>
      <c r="K152" s="12"/>
    </row>
    <row r="153" spans="1:11" ht="45" x14ac:dyDescent="0.25">
      <c r="A153" s="86"/>
      <c r="B153" s="89" t="s">
        <v>170</v>
      </c>
      <c r="C153" s="38" t="s">
        <v>16</v>
      </c>
      <c r="D153" s="62">
        <v>8</v>
      </c>
      <c r="E153" s="62"/>
      <c r="F153" s="12"/>
      <c r="G153" s="62"/>
      <c r="H153" s="12"/>
      <c r="I153" s="50"/>
      <c r="J153" s="12"/>
      <c r="K153" s="12"/>
    </row>
    <row r="154" spans="1:11" x14ac:dyDescent="0.25">
      <c r="A154" s="86"/>
      <c r="B154" s="89" t="s">
        <v>161</v>
      </c>
      <c r="C154" s="38" t="s">
        <v>37</v>
      </c>
      <c r="D154" s="62">
        <v>500</v>
      </c>
      <c r="E154" s="62"/>
      <c r="F154" s="12"/>
      <c r="G154" s="62"/>
      <c r="H154" s="12"/>
      <c r="I154" s="50"/>
      <c r="J154" s="12"/>
      <c r="K154" s="12"/>
    </row>
    <row r="155" spans="1:11" x14ac:dyDescent="0.25">
      <c r="A155" s="86"/>
      <c r="B155" s="89" t="s">
        <v>162</v>
      </c>
      <c r="C155" s="38" t="s">
        <v>37</v>
      </c>
      <c r="D155" s="62">
        <v>800</v>
      </c>
      <c r="E155" s="62"/>
      <c r="F155" s="12"/>
      <c r="G155" s="62"/>
      <c r="H155" s="12"/>
      <c r="I155" s="50"/>
      <c r="J155" s="12"/>
      <c r="K155" s="12"/>
    </row>
    <row r="156" spans="1:11" x14ac:dyDescent="0.25">
      <c r="A156" s="86"/>
      <c r="B156" s="89" t="s">
        <v>163</v>
      </c>
      <c r="C156" s="38" t="s">
        <v>37</v>
      </c>
      <c r="D156" s="62">
        <v>500</v>
      </c>
      <c r="E156" s="62"/>
      <c r="F156" s="12"/>
      <c r="G156" s="62"/>
      <c r="H156" s="12"/>
      <c r="I156" s="57"/>
      <c r="J156" s="12"/>
      <c r="K156" s="12"/>
    </row>
    <row r="157" spans="1:11" x14ac:dyDescent="0.25">
      <c r="A157" s="86"/>
      <c r="B157" s="89" t="s">
        <v>164</v>
      </c>
      <c r="C157" s="38" t="s">
        <v>17</v>
      </c>
      <c r="D157" s="62">
        <v>50</v>
      </c>
      <c r="E157" s="62"/>
      <c r="F157" s="12"/>
      <c r="G157" s="62"/>
      <c r="H157" s="12"/>
      <c r="I157" s="57"/>
      <c r="J157" s="12"/>
      <c r="K157" s="12"/>
    </row>
    <row r="158" spans="1:11" x14ac:dyDescent="0.25">
      <c r="A158" s="86"/>
      <c r="B158" s="34" t="s">
        <v>165</v>
      </c>
      <c r="C158" s="45" t="s">
        <v>20</v>
      </c>
      <c r="D158" s="50">
        <v>1</v>
      </c>
      <c r="E158" s="50"/>
      <c r="F158" s="12"/>
      <c r="G158" s="50"/>
      <c r="H158" s="12"/>
      <c r="I158" s="50"/>
      <c r="J158" s="12"/>
      <c r="K158" s="12"/>
    </row>
    <row r="159" spans="1:11" x14ac:dyDescent="0.25">
      <c r="A159" s="86"/>
      <c r="B159" s="34" t="s">
        <v>36</v>
      </c>
      <c r="C159" s="45" t="s">
        <v>20</v>
      </c>
      <c r="D159" s="56">
        <f>16700*0.001</f>
        <v>16.7</v>
      </c>
      <c r="E159" s="50"/>
      <c r="F159" s="12"/>
      <c r="G159" s="50"/>
      <c r="H159" s="12"/>
      <c r="I159" s="50"/>
      <c r="J159" s="12"/>
      <c r="K159" s="12"/>
    </row>
    <row r="160" spans="1:11" x14ac:dyDescent="0.25">
      <c r="A160" s="87">
        <v>27</v>
      </c>
      <c r="B160" s="49" t="s">
        <v>186</v>
      </c>
      <c r="C160" s="45"/>
      <c r="D160" s="56"/>
      <c r="E160" s="50"/>
      <c r="F160" s="12"/>
      <c r="G160" s="50"/>
      <c r="H160" s="12"/>
      <c r="I160" s="50"/>
      <c r="J160" s="12"/>
      <c r="K160" s="12"/>
    </row>
    <row r="161" spans="1:11" ht="30" x14ac:dyDescent="0.25">
      <c r="A161" s="87"/>
      <c r="B161" s="34" t="s">
        <v>180</v>
      </c>
      <c r="C161" s="38" t="s">
        <v>16</v>
      </c>
      <c r="D161" s="62">
        <v>2</v>
      </c>
      <c r="E161" s="62"/>
      <c r="F161" s="12"/>
      <c r="G161" s="62"/>
      <c r="H161" s="12"/>
      <c r="I161" s="50"/>
      <c r="J161" s="12"/>
      <c r="K161" s="12"/>
    </row>
    <row r="162" spans="1:11" x14ac:dyDescent="0.25">
      <c r="A162" s="87"/>
      <c r="B162" s="34" t="s">
        <v>181</v>
      </c>
      <c r="C162" s="38" t="s">
        <v>16</v>
      </c>
      <c r="D162" s="62">
        <v>38</v>
      </c>
      <c r="E162" s="62"/>
      <c r="F162" s="12"/>
      <c r="G162" s="62"/>
      <c r="H162" s="12"/>
      <c r="I162" s="50"/>
      <c r="J162" s="12"/>
      <c r="K162" s="12"/>
    </row>
    <row r="163" spans="1:11" ht="30" x14ac:dyDescent="0.3">
      <c r="A163" s="87"/>
      <c r="B163" s="35" t="s">
        <v>182</v>
      </c>
      <c r="C163" s="38" t="s">
        <v>37</v>
      </c>
      <c r="D163" s="62">
        <v>2</v>
      </c>
      <c r="E163" s="62"/>
      <c r="F163" s="12"/>
      <c r="G163" s="62"/>
      <c r="H163" s="12"/>
      <c r="I163" s="50"/>
      <c r="J163" s="12"/>
      <c r="K163" s="12"/>
    </row>
    <row r="164" spans="1:11" ht="45" x14ac:dyDescent="0.3">
      <c r="A164" s="87"/>
      <c r="B164" s="35" t="s">
        <v>183</v>
      </c>
      <c r="C164" s="38" t="s">
        <v>37</v>
      </c>
      <c r="D164" s="62">
        <v>2</v>
      </c>
      <c r="E164" s="62"/>
      <c r="F164" s="12"/>
      <c r="G164" s="62"/>
      <c r="H164" s="12"/>
      <c r="I164" s="57"/>
      <c r="J164" s="12"/>
      <c r="K164" s="12"/>
    </row>
    <row r="165" spans="1:11" ht="15.75" x14ac:dyDescent="0.3">
      <c r="A165" s="87"/>
      <c r="B165" s="35" t="s">
        <v>184</v>
      </c>
      <c r="C165" s="38" t="s">
        <v>17</v>
      </c>
      <c r="D165" s="62">
        <v>350</v>
      </c>
      <c r="E165" s="62"/>
      <c r="F165" s="12"/>
      <c r="G165" s="62"/>
      <c r="H165" s="12"/>
      <c r="I165" s="57"/>
      <c r="J165" s="12"/>
      <c r="K165" s="12"/>
    </row>
    <row r="166" spans="1:11" ht="30" x14ac:dyDescent="0.25">
      <c r="A166" s="87"/>
      <c r="B166" s="89" t="s">
        <v>185</v>
      </c>
      <c r="C166" s="38" t="s">
        <v>16</v>
      </c>
      <c r="D166" s="62">
        <v>1</v>
      </c>
      <c r="E166" s="62"/>
      <c r="F166" s="12"/>
      <c r="G166" s="62"/>
      <c r="H166" s="12"/>
      <c r="I166" s="57"/>
      <c r="J166" s="12"/>
      <c r="K166" s="12"/>
    </row>
    <row r="167" spans="1:11" x14ac:dyDescent="0.25">
      <c r="A167" s="87"/>
      <c r="B167" s="34" t="s">
        <v>165</v>
      </c>
      <c r="C167" s="45" t="s">
        <v>20</v>
      </c>
      <c r="D167" s="50">
        <v>1</v>
      </c>
      <c r="E167" s="62"/>
      <c r="F167" s="12"/>
      <c r="G167" s="62"/>
      <c r="H167" s="12"/>
      <c r="I167" s="57"/>
      <c r="J167" s="12"/>
      <c r="K167" s="12"/>
    </row>
    <row r="168" spans="1:11" x14ac:dyDescent="0.25">
      <c r="A168" s="87"/>
      <c r="B168" s="34" t="s">
        <v>36</v>
      </c>
      <c r="C168" s="45" t="s">
        <v>20</v>
      </c>
      <c r="D168" s="62">
        <v>1</v>
      </c>
      <c r="E168" s="62"/>
      <c r="F168" s="12"/>
      <c r="G168" s="62"/>
      <c r="H168" s="12"/>
      <c r="I168" s="57"/>
      <c r="J168" s="12"/>
      <c r="K168" s="12"/>
    </row>
    <row r="169" spans="1:11" ht="45" x14ac:dyDescent="0.25">
      <c r="A169" s="86">
        <v>28</v>
      </c>
      <c r="B169" s="49" t="s">
        <v>150</v>
      </c>
      <c r="C169" s="38" t="s">
        <v>16</v>
      </c>
      <c r="D169" s="43">
        <v>38</v>
      </c>
      <c r="E169" s="43"/>
      <c r="F169" s="12"/>
      <c r="G169" s="43"/>
      <c r="H169" s="12"/>
      <c r="I169" s="43"/>
      <c r="J169" s="12"/>
      <c r="K169" s="12"/>
    </row>
    <row r="170" spans="1:11" x14ac:dyDescent="0.25">
      <c r="A170" s="86">
        <v>29</v>
      </c>
      <c r="B170" s="15" t="s">
        <v>33</v>
      </c>
      <c r="C170" s="39" t="s">
        <v>49</v>
      </c>
      <c r="D170" s="12">
        <v>18</v>
      </c>
      <c r="E170" s="12"/>
      <c r="F170" s="12"/>
      <c r="G170" s="12"/>
      <c r="H170" s="12"/>
      <c r="I170" s="12"/>
      <c r="J170" s="12"/>
      <c r="K170" s="12"/>
    </row>
    <row r="171" spans="1:11" x14ac:dyDescent="0.25">
      <c r="A171" s="86">
        <v>30</v>
      </c>
      <c r="B171" s="15" t="s">
        <v>34</v>
      </c>
      <c r="C171" s="39" t="s">
        <v>32</v>
      </c>
      <c r="D171" s="12">
        <f>D170*1.1</f>
        <v>19.8</v>
      </c>
      <c r="E171" s="12"/>
      <c r="F171" s="12"/>
      <c r="G171" s="12"/>
      <c r="H171" s="12"/>
      <c r="I171" s="12"/>
      <c r="J171" s="12"/>
      <c r="K171" s="12"/>
    </row>
    <row r="172" spans="1:11" x14ac:dyDescent="0.25">
      <c r="A172" s="36"/>
      <c r="B172" s="13" t="s">
        <v>13</v>
      </c>
      <c r="C172" s="39"/>
      <c r="D172" s="12"/>
      <c r="E172" s="12"/>
      <c r="F172" s="12">
        <f>SUM(F25:F171)</f>
        <v>0</v>
      </c>
      <c r="G172" s="12"/>
      <c r="H172" s="12">
        <f>SUM(H10:H171)</f>
        <v>0</v>
      </c>
      <c r="I172" s="12"/>
      <c r="J172" s="12">
        <f>SUM(J10:J171)</f>
        <v>0</v>
      </c>
      <c r="K172" s="103">
        <f>SUM(K10:K171)</f>
        <v>0</v>
      </c>
    </row>
    <row r="173" spans="1:11" ht="15.75" x14ac:dyDescent="0.3">
      <c r="A173" s="14"/>
      <c r="B173" s="21" t="s">
        <v>22</v>
      </c>
      <c r="C173" s="41"/>
      <c r="D173" s="25"/>
      <c r="E173" s="24"/>
      <c r="F173" s="25"/>
      <c r="G173" s="25"/>
      <c r="H173" s="25"/>
      <c r="I173" s="25"/>
      <c r="J173" s="24"/>
      <c r="K173" s="25">
        <f>K172*C173</f>
        <v>0</v>
      </c>
    </row>
    <row r="174" spans="1:11" ht="15.75" x14ac:dyDescent="0.3">
      <c r="A174" s="14"/>
      <c r="B174" s="30" t="s">
        <v>13</v>
      </c>
      <c r="C174" s="40"/>
      <c r="D174" s="25"/>
      <c r="E174" s="24"/>
      <c r="F174" s="24"/>
      <c r="G174" s="25"/>
      <c r="H174" s="25"/>
      <c r="I174" s="25"/>
      <c r="J174" s="24"/>
      <c r="K174" s="25">
        <f>K173+K172</f>
        <v>0</v>
      </c>
    </row>
    <row r="175" spans="1:11" ht="15.75" x14ac:dyDescent="0.3">
      <c r="A175" s="14"/>
      <c r="B175" s="21" t="s">
        <v>23</v>
      </c>
      <c r="C175" s="41"/>
      <c r="D175" s="25"/>
      <c r="E175" s="24"/>
      <c r="F175" s="24"/>
      <c r="G175" s="25"/>
      <c r="H175" s="25"/>
      <c r="I175" s="25"/>
      <c r="J175" s="24"/>
      <c r="K175" s="25">
        <f>K174*C175</f>
        <v>0</v>
      </c>
    </row>
    <row r="176" spans="1:11" ht="15.75" x14ac:dyDescent="0.3">
      <c r="A176" s="14"/>
      <c r="B176" s="30" t="s">
        <v>13</v>
      </c>
      <c r="C176" s="40"/>
      <c r="D176" s="25"/>
      <c r="E176" s="24"/>
      <c r="F176" s="24"/>
      <c r="G176" s="25"/>
      <c r="H176" s="25"/>
      <c r="I176" s="25"/>
      <c r="J176" s="24"/>
      <c r="K176" s="25">
        <f>SUM(K174:K175)</f>
        <v>0</v>
      </c>
    </row>
    <row r="177" spans="1:11" ht="15.75" x14ac:dyDescent="0.3">
      <c r="A177" s="14"/>
      <c r="B177" s="21" t="s">
        <v>24</v>
      </c>
      <c r="C177" s="41"/>
      <c r="D177" s="25"/>
      <c r="E177" s="24"/>
      <c r="F177" s="24"/>
      <c r="G177" s="25"/>
      <c r="H177" s="25"/>
      <c r="I177" s="25"/>
      <c r="J177" s="24"/>
      <c r="K177" s="25">
        <f>K176*C177</f>
        <v>0</v>
      </c>
    </row>
    <row r="178" spans="1:11" ht="15.75" x14ac:dyDescent="0.3">
      <c r="A178" s="23"/>
      <c r="B178" s="30" t="s">
        <v>13</v>
      </c>
      <c r="C178" s="40"/>
      <c r="D178" s="25"/>
      <c r="E178" s="24"/>
      <c r="F178" s="24"/>
      <c r="G178" s="25"/>
      <c r="H178" s="25"/>
      <c r="I178" s="25"/>
      <c r="J178" s="24"/>
      <c r="K178" s="25">
        <f>SUM(K176:K177)</f>
        <v>0</v>
      </c>
    </row>
    <row r="179" spans="1:11" ht="15.75" x14ac:dyDescent="0.3">
      <c r="A179" s="23"/>
      <c r="B179" s="21" t="s">
        <v>27</v>
      </c>
      <c r="C179" s="41"/>
      <c r="D179" s="25"/>
      <c r="E179" s="24"/>
      <c r="F179" s="24"/>
      <c r="G179" s="25"/>
      <c r="H179" s="25"/>
      <c r="I179" s="25"/>
      <c r="J179" s="24"/>
      <c r="K179" s="25">
        <f>K178*C179</f>
        <v>0</v>
      </c>
    </row>
    <row r="180" spans="1:11" ht="15.75" x14ac:dyDescent="0.3">
      <c r="A180" s="23"/>
      <c r="B180" s="21" t="s">
        <v>45</v>
      </c>
      <c r="C180" s="41"/>
      <c r="D180" s="25"/>
      <c r="E180" s="24"/>
      <c r="F180" s="24"/>
      <c r="G180" s="25"/>
      <c r="H180" s="25"/>
      <c r="I180" s="25"/>
      <c r="J180" s="24"/>
      <c r="K180" s="25">
        <f>H172*C180</f>
        <v>0</v>
      </c>
    </row>
    <row r="181" spans="1:11" ht="15.75" x14ac:dyDescent="0.3">
      <c r="A181" s="23"/>
      <c r="B181" s="30" t="s">
        <v>13</v>
      </c>
      <c r="C181" s="40"/>
      <c r="D181" s="25"/>
      <c r="E181" s="24"/>
      <c r="F181" s="24"/>
      <c r="G181" s="25"/>
      <c r="H181" s="25"/>
      <c r="I181" s="25"/>
      <c r="J181" s="24"/>
      <c r="K181" s="25">
        <f>K180+K179+K178</f>
        <v>0</v>
      </c>
    </row>
    <row r="182" spans="1:11" x14ac:dyDescent="0.25">
      <c r="A182" s="14"/>
      <c r="B182" s="14" t="s">
        <v>25</v>
      </c>
      <c r="C182" s="41">
        <v>0.18</v>
      </c>
      <c r="D182" s="25"/>
      <c r="E182" s="24"/>
      <c r="F182" s="24"/>
      <c r="G182" s="24"/>
      <c r="H182" s="24"/>
      <c r="I182" s="24"/>
      <c r="J182" s="24"/>
      <c r="K182" s="25">
        <f>K181*C182</f>
        <v>0</v>
      </c>
    </row>
    <row r="183" spans="1:11" ht="15.75" x14ac:dyDescent="0.3">
      <c r="A183" s="13"/>
      <c r="B183" s="19" t="s">
        <v>26</v>
      </c>
      <c r="C183" s="10"/>
      <c r="D183" s="13"/>
      <c r="E183" s="13"/>
      <c r="F183" s="13"/>
      <c r="G183" s="13"/>
      <c r="H183" s="13"/>
      <c r="I183" s="13"/>
      <c r="J183" s="13"/>
      <c r="K183" s="46">
        <f>K182+K181</f>
        <v>0</v>
      </c>
    </row>
  </sheetData>
  <mergeCells count="14">
    <mergeCell ref="G6:H6"/>
    <mergeCell ref="I6:J6"/>
    <mergeCell ref="K6:K7"/>
    <mergeCell ref="B1:I1"/>
    <mergeCell ref="J1:K1"/>
    <mergeCell ref="B2:K3"/>
    <mergeCell ref="A4:K4"/>
    <mergeCell ref="E5:H5"/>
    <mergeCell ref="I5:J5"/>
    <mergeCell ref="A6:A7"/>
    <mergeCell ref="B6:B7"/>
    <mergeCell ref="C6:C7"/>
    <mergeCell ref="D6:D7"/>
    <mergeCell ref="E6:F6"/>
  </mergeCells>
  <conditionalFormatting sqref="D140">
    <cfRule type="cellIs" dxfId="4" priority="1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85"/>
  <sheetViews>
    <sheetView topLeftCell="A166" zoomScaleNormal="100" workbookViewId="0">
      <selection activeCell="M187" sqref="M187"/>
    </sheetView>
  </sheetViews>
  <sheetFormatPr defaultColWidth="9.140625" defaultRowHeight="15" x14ac:dyDescent="0.25"/>
  <cols>
    <col min="1" max="1" width="3" style="8" customWidth="1"/>
    <col min="2" max="2" width="62.7109375" style="1" customWidth="1"/>
    <col min="3" max="3" width="7.42578125" style="7" customWidth="1"/>
    <col min="4" max="4" width="8.28515625" style="7" customWidth="1"/>
    <col min="5" max="5" width="8.85546875" style="7" customWidth="1"/>
    <col min="6" max="6" width="9.7109375" style="7" customWidth="1"/>
    <col min="7" max="7" width="7.28515625" style="7" customWidth="1"/>
    <col min="8" max="8" width="9.5703125" style="7" customWidth="1"/>
    <col min="9" max="9" width="7.28515625" style="7" customWidth="1"/>
    <col min="10" max="10" width="8.5703125" style="7" customWidth="1"/>
    <col min="11" max="11" width="12.5703125" style="7" customWidth="1"/>
    <col min="12" max="16384" width="9.140625" style="1"/>
  </cols>
  <sheetData>
    <row r="1" spans="1:11" ht="18" x14ac:dyDescent="0.35">
      <c r="A1" s="61"/>
      <c r="B1" s="126" t="s">
        <v>98</v>
      </c>
      <c r="C1" s="126"/>
      <c r="D1" s="126"/>
      <c r="E1" s="126"/>
      <c r="F1" s="126"/>
      <c r="G1" s="126"/>
      <c r="H1" s="126"/>
      <c r="I1" s="126"/>
      <c r="J1" s="125" t="s">
        <v>99</v>
      </c>
      <c r="K1" s="125"/>
    </row>
    <row r="2" spans="1:11" ht="15" customHeight="1" x14ac:dyDescent="0.25">
      <c r="A2" s="32"/>
      <c r="B2" s="118" t="s">
        <v>151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3.5" customHeight="1" x14ac:dyDescent="0.25">
      <c r="A3" s="32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8" x14ac:dyDescent="0.35">
      <c r="A4" s="119" t="s">
        <v>97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18" customHeight="1" x14ac:dyDescent="0.25">
      <c r="A5" s="26"/>
      <c r="B5" s="54" t="s">
        <v>205</v>
      </c>
      <c r="C5" s="27"/>
      <c r="D5" s="27"/>
      <c r="E5" s="120" t="s">
        <v>31</v>
      </c>
      <c r="F5" s="120"/>
      <c r="G5" s="120"/>
      <c r="H5" s="120"/>
      <c r="I5" s="121">
        <f>K185</f>
        <v>0</v>
      </c>
      <c r="J5" s="121"/>
      <c r="K5" s="121"/>
    </row>
    <row r="6" spans="1:11" s="8" customFormat="1" ht="33.75" customHeight="1" x14ac:dyDescent="0.25">
      <c r="A6" s="127" t="s">
        <v>35</v>
      </c>
      <c r="B6" s="127" t="s">
        <v>7</v>
      </c>
      <c r="C6" s="127" t="s">
        <v>8</v>
      </c>
      <c r="D6" s="133" t="s">
        <v>9</v>
      </c>
      <c r="E6" s="129" t="s">
        <v>10</v>
      </c>
      <c r="F6" s="130"/>
      <c r="G6" s="129" t="s">
        <v>11</v>
      </c>
      <c r="H6" s="130"/>
      <c r="I6" s="131" t="s">
        <v>12</v>
      </c>
      <c r="J6" s="132"/>
      <c r="K6" s="127" t="s">
        <v>13</v>
      </c>
    </row>
    <row r="7" spans="1:11" s="9" customFormat="1" ht="25.5" x14ac:dyDescent="0.25">
      <c r="A7" s="128"/>
      <c r="B7" s="128"/>
      <c r="C7" s="128"/>
      <c r="D7" s="134"/>
      <c r="E7" s="84" t="s">
        <v>14</v>
      </c>
      <c r="F7" s="40" t="s">
        <v>13</v>
      </c>
      <c r="G7" s="84" t="s">
        <v>14</v>
      </c>
      <c r="H7" s="40" t="s">
        <v>13</v>
      </c>
      <c r="I7" s="84" t="s">
        <v>14</v>
      </c>
      <c r="J7" s="40" t="s">
        <v>13</v>
      </c>
      <c r="K7" s="128"/>
    </row>
    <row r="8" spans="1:11" s="7" customFormat="1" x14ac:dyDescent="0.25">
      <c r="A8" s="39">
        <v>1</v>
      </c>
      <c r="B8" s="85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>
        <v>9</v>
      </c>
      <c r="J8" s="85">
        <v>10</v>
      </c>
      <c r="K8" s="85">
        <v>11</v>
      </c>
    </row>
    <row r="9" spans="1:11" ht="22.5" customHeight="1" x14ac:dyDescent="0.25">
      <c r="A9" s="13"/>
      <c r="B9" s="28" t="s">
        <v>29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s="16" customFormat="1" ht="18" customHeight="1" x14ac:dyDescent="0.25">
      <c r="A10" s="86">
        <v>1</v>
      </c>
      <c r="B10" s="34" t="s">
        <v>110</v>
      </c>
      <c r="C10" s="39" t="s">
        <v>48</v>
      </c>
      <c r="D10" s="55">
        <v>595</v>
      </c>
      <c r="E10" s="12"/>
      <c r="F10" s="12"/>
      <c r="G10" s="12"/>
      <c r="H10" s="12"/>
      <c r="I10" s="12"/>
      <c r="J10" s="12"/>
      <c r="K10" s="12"/>
    </row>
    <row r="11" spans="1:11" s="16" customFormat="1" ht="18" customHeight="1" x14ac:dyDescent="0.25">
      <c r="A11" s="86">
        <v>2</v>
      </c>
      <c r="B11" s="34" t="s">
        <v>134</v>
      </c>
      <c r="C11" s="39" t="s">
        <v>48</v>
      </c>
      <c r="D11" s="55">
        <v>118</v>
      </c>
      <c r="E11" s="12"/>
      <c r="F11" s="12"/>
      <c r="G11" s="12"/>
      <c r="H11" s="12"/>
      <c r="I11" s="12"/>
      <c r="J11" s="12"/>
      <c r="K11" s="12"/>
    </row>
    <row r="12" spans="1:11" s="17" customFormat="1" x14ac:dyDescent="0.25">
      <c r="A12" s="86">
        <v>3</v>
      </c>
      <c r="B12" s="34" t="s">
        <v>53</v>
      </c>
      <c r="C12" s="39" t="s">
        <v>48</v>
      </c>
      <c r="D12" s="55">
        <v>510</v>
      </c>
      <c r="E12" s="12"/>
      <c r="F12" s="12"/>
      <c r="G12" s="12"/>
      <c r="H12" s="12"/>
      <c r="I12" s="12"/>
      <c r="J12" s="12"/>
      <c r="K12" s="12"/>
    </row>
    <row r="13" spans="1:11" s="17" customFormat="1" ht="18" customHeight="1" x14ac:dyDescent="0.25">
      <c r="A13" s="86">
        <v>4</v>
      </c>
      <c r="B13" s="34" t="s">
        <v>158</v>
      </c>
      <c r="C13" s="39" t="s">
        <v>48</v>
      </c>
      <c r="D13" s="55">
        <v>85</v>
      </c>
      <c r="E13" s="12"/>
      <c r="F13" s="12"/>
      <c r="G13" s="12"/>
      <c r="H13" s="12"/>
      <c r="I13" s="12"/>
      <c r="J13" s="12"/>
      <c r="K13" s="12"/>
    </row>
    <row r="14" spans="1:11" s="17" customFormat="1" x14ac:dyDescent="0.25">
      <c r="A14" s="86">
        <v>5</v>
      </c>
      <c r="B14" s="34" t="s">
        <v>156</v>
      </c>
      <c r="C14" s="39" t="s">
        <v>48</v>
      </c>
      <c r="D14" s="55">
        <f>6*2.5</f>
        <v>15</v>
      </c>
      <c r="E14" s="12"/>
      <c r="F14" s="12"/>
      <c r="G14" s="12"/>
      <c r="H14" s="12"/>
      <c r="I14" s="12"/>
      <c r="J14" s="12"/>
      <c r="K14" s="12"/>
    </row>
    <row r="15" spans="1:11" s="17" customFormat="1" ht="17.25" customHeight="1" x14ac:dyDescent="0.25">
      <c r="A15" s="86">
        <v>6</v>
      </c>
      <c r="B15" s="34" t="s">
        <v>54</v>
      </c>
      <c r="C15" s="39" t="s">
        <v>16</v>
      </c>
      <c r="D15" s="55">
        <v>30</v>
      </c>
      <c r="E15" s="12"/>
      <c r="F15" s="12"/>
      <c r="G15" s="12"/>
      <c r="H15" s="12"/>
      <c r="I15" s="12"/>
      <c r="J15" s="12"/>
      <c r="K15" s="12"/>
    </row>
    <row r="16" spans="1:11" s="16" customFormat="1" ht="19.5" customHeight="1" x14ac:dyDescent="0.25">
      <c r="A16" s="86">
        <v>7</v>
      </c>
      <c r="B16" s="34" t="s">
        <v>52</v>
      </c>
      <c r="C16" s="39" t="s">
        <v>39</v>
      </c>
      <c r="D16" s="55">
        <v>20</v>
      </c>
      <c r="E16" s="12"/>
      <c r="F16" s="12"/>
      <c r="G16" s="12"/>
      <c r="H16" s="12"/>
      <c r="I16" s="12"/>
      <c r="J16" s="12"/>
      <c r="K16" s="12"/>
    </row>
    <row r="17" spans="1:11" s="16" customFormat="1" ht="19.5" customHeight="1" x14ac:dyDescent="0.25">
      <c r="A17" s="86">
        <v>8</v>
      </c>
      <c r="B17" s="34" t="s">
        <v>153</v>
      </c>
      <c r="C17" s="39" t="s">
        <v>39</v>
      </c>
      <c r="D17" s="55">
        <v>14</v>
      </c>
      <c r="E17" s="12"/>
      <c r="F17" s="12"/>
      <c r="G17" s="12"/>
      <c r="H17" s="12"/>
      <c r="I17" s="12"/>
      <c r="J17" s="12"/>
      <c r="K17" s="12"/>
    </row>
    <row r="18" spans="1:11" s="16" customFormat="1" ht="19.5" customHeight="1" x14ac:dyDescent="0.25">
      <c r="A18" s="86">
        <v>9</v>
      </c>
      <c r="B18" s="34" t="s">
        <v>134</v>
      </c>
      <c r="C18" s="39" t="s">
        <v>48</v>
      </c>
      <c r="D18" s="55">
        <v>145</v>
      </c>
      <c r="E18" s="12"/>
      <c r="F18" s="12"/>
      <c r="G18" s="12"/>
      <c r="H18" s="12"/>
      <c r="I18" s="12"/>
      <c r="J18" s="12"/>
      <c r="K18" s="12"/>
    </row>
    <row r="19" spans="1:11" s="16" customFormat="1" x14ac:dyDescent="0.25">
      <c r="A19" s="86">
        <v>10</v>
      </c>
      <c r="B19" s="34" t="s">
        <v>96</v>
      </c>
      <c r="C19" s="39" t="s">
        <v>17</v>
      </c>
      <c r="D19" s="55">
        <v>220</v>
      </c>
      <c r="E19" s="12"/>
      <c r="F19" s="12"/>
      <c r="G19" s="12"/>
      <c r="H19" s="12"/>
      <c r="I19" s="12"/>
      <c r="J19" s="12"/>
      <c r="K19" s="12"/>
    </row>
    <row r="20" spans="1:11" s="16" customFormat="1" ht="30" x14ac:dyDescent="0.25">
      <c r="A20" s="86">
        <v>11</v>
      </c>
      <c r="B20" s="34" t="s">
        <v>71</v>
      </c>
      <c r="C20" s="39" t="s">
        <v>17</v>
      </c>
      <c r="D20" s="55">
        <v>22</v>
      </c>
      <c r="E20" s="12"/>
      <c r="F20" s="12"/>
      <c r="G20" s="12"/>
      <c r="H20" s="12"/>
      <c r="I20" s="12"/>
      <c r="J20" s="12"/>
      <c r="K20" s="12"/>
    </row>
    <row r="21" spans="1:11" s="16" customFormat="1" ht="30" x14ac:dyDescent="0.3">
      <c r="A21" s="86">
        <v>12</v>
      </c>
      <c r="B21" s="35" t="s">
        <v>101</v>
      </c>
      <c r="C21" s="39" t="s">
        <v>87</v>
      </c>
      <c r="D21" s="55">
        <v>120</v>
      </c>
      <c r="E21" s="12"/>
      <c r="F21" s="12"/>
      <c r="G21" s="12"/>
      <c r="H21" s="12"/>
      <c r="I21" s="12"/>
      <c r="J21" s="12"/>
      <c r="K21" s="12"/>
    </row>
    <row r="22" spans="1:11" s="16" customFormat="1" x14ac:dyDescent="0.25">
      <c r="A22" s="86">
        <v>13</v>
      </c>
      <c r="B22" s="34" t="s">
        <v>113</v>
      </c>
      <c r="C22" s="39" t="s">
        <v>16</v>
      </c>
      <c r="D22" s="55">
        <v>10</v>
      </c>
      <c r="E22" s="12"/>
      <c r="F22" s="12"/>
      <c r="G22" s="12"/>
      <c r="H22" s="12"/>
      <c r="I22" s="12"/>
      <c r="J22" s="12"/>
      <c r="K22" s="12"/>
    </row>
    <row r="23" spans="1:11" s="16" customFormat="1" ht="15.75" x14ac:dyDescent="0.3">
      <c r="A23" s="86">
        <v>14</v>
      </c>
      <c r="B23" s="35" t="s">
        <v>90</v>
      </c>
      <c r="C23" s="39" t="s">
        <v>16</v>
      </c>
      <c r="D23" s="55">
        <v>27</v>
      </c>
      <c r="E23" s="12"/>
      <c r="F23" s="12"/>
      <c r="G23" s="12"/>
      <c r="H23" s="12"/>
      <c r="I23" s="12"/>
      <c r="J23" s="12"/>
      <c r="K23" s="12"/>
    </row>
    <row r="24" spans="1:11" s="16" customFormat="1" x14ac:dyDescent="0.25">
      <c r="A24" s="86">
        <v>15</v>
      </c>
      <c r="B24" s="15" t="s">
        <v>33</v>
      </c>
      <c r="C24" s="39" t="s">
        <v>49</v>
      </c>
      <c r="D24" s="12">
        <f>22+D11*0.06</f>
        <v>29.08</v>
      </c>
      <c r="E24" s="12"/>
      <c r="F24" s="12"/>
      <c r="G24" s="12"/>
      <c r="H24" s="12"/>
      <c r="I24" s="12"/>
      <c r="J24" s="12"/>
      <c r="K24" s="12"/>
    </row>
    <row r="25" spans="1:11" s="16" customFormat="1" x14ac:dyDescent="0.25">
      <c r="A25" s="86">
        <v>16</v>
      </c>
      <c r="B25" s="15" t="s">
        <v>34</v>
      </c>
      <c r="C25" s="39" t="s">
        <v>32</v>
      </c>
      <c r="D25" s="12">
        <f>D24*1.5</f>
        <v>43.62</v>
      </c>
      <c r="E25" s="12"/>
      <c r="F25" s="12"/>
      <c r="G25" s="12"/>
      <c r="H25" s="12"/>
      <c r="I25" s="12"/>
      <c r="J25" s="12"/>
      <c r="K25" s="12"/>
    </row>
    <row r="26" spans="1:11" s="16" customFormat="1" ht="18" customHeight="1" x14ac:dyDescent="0.25">
      <c r="A26" s="86"/>
      <c r="B26" s="18" t="s">
        <v>30</v>
      </c>
      <c r="C26" s="39"/>
      <c r="D26" s="12"/>
      <c r="E26" s="12"/>
      <c r="F26" s="12"/>
      <c r="G26" s="12"/>
      <c r="H26" s="12"/>
      <c r="I26" s="12"/>
      <c r="J26" s="12"/>
      <c r="K26" s="12"/>
    </row>
    <row r="27" spans="1:11" s="16" customFormat="1" ht="39" customHeight="1" x14ac:dyDescent="0.25">
      <c r="A27" s="87">
        <v>1</v>
      </c>
      <c r="B27" s="31" t="s">
        <v>152</v>
      </c>
      <c r="C27" s="39" t="s">
        <v>48</v>
      </c>
      <c r="D27" s="12">
        <v>70</v>
      </c>
      <c r="E27" s="12"/>
      <c r="F27" s="12"/>
      <c r="G27" s="12"/>
      <c r="H27" s="12"/>
      <c r="I27" s="12"/>
      <c r="J27" s="12"/>
      <c r="K27" s="12"/>
    </row>
    <row r="28" spans="1:11" s="16" customFormat="1" x14ac:dyDescent="0.25">
      <c r="A28" s="87"/>
      <c r="B28" s="29" t="s">
        <v>55</v>
      </c>
      <c r="C28" s="39" t="s">
        <v>50</v>
      </c>
      <c r="D28" s="12">
        <f>D27*0.05*1.2</f>
        <v>4.2</v>
      </c>
      <c r="E28" s="12"/>
      <c r="F28" s="12"/>
      <c r="G28" s="12"/>
      <c r="H28" s="12"/>
      <c r="I28" s="12"/>
      <c r="J28" s="12"/>
      <c r="K28" s="12"/>
    </row>
    <row r="29" spans="1:11" s="16" customFormat="1" ht="14.25" customHeight="1" x14ac:dyDescent="0.25">
      <c r="A29" s="87"/>
      <c r="B29" s="29" t="s">
        <v>60</v>
      </c>
      <c r="C29" s="39" t="s">
        <v>18</v>
      </c>
      <c r="D29" s="12">
        <f>D28*0.3</f>
        <v>1.26</v>
      </c>
      <c r="E29" s="12"/>
      <c r="F29" s="12"/>
      <c r="G29" s="12"/>
      <c r="H29" s="12"/>
      <c r="I29" s="12"/>
      <c r="J29" s="12"/>
      <c r="K29" s="12"/>
    </row>
    <row r="30" spans="1:11" s="16" customFormat="1" ht="30" x14ac:dyDescent="0.25">
      <c r="A30" s="87"/>
      <c r="B30" s="15" t="s">
        <v>102</v>
      </c>
      <c r="C30" s="39" t="s">
        <v>21</v>
      </c>
      <c r="D30" s="12">
        <f>D27*0.55</f>
        <v>38.5</v>
      </c>
      <c r="E30" s="12"/>
      <c r="F30" s="12"/>
      <c r="G30" s="12"/>
      <c r="H30" s="12"/>
      <c r="I30" s="12"/>
      <c r="J30" s="12"/>
      <c r="K30" s="12"/>
    </row>
    <row r="31" spans="1:11" s="16" customFormat="1" ht="15.75" x14ac:dyDescent="0.3">
      <c r="A31" s="87"/>
      <c r="B31" s="34" t="s">
        <v>112</v>
      </c>
      <c r="C31" s="70" t="s">
        <v>39</v>
      </c>
      <c r="D31" s="71">
        <f>D27*0.48</f>
        <v>33.6</v>
      </c>
      <c r="E31" s="72"/>
      <c r="F31" s="12"/>
      <c r="G31" s="72"/>
      <c r="H31" s="12"/>
      <c r="I31" s="72"/>
      <c r="J31" s="12"/>
      <c r="K31" s="12"/>
    </row>
    <row r="32" spans="1:11" s="16" customFormat="1" x14ac:dyDescent="0.25">
      <c r="A32" s="87"/>
      <c r="B32" s="29" t="s">
        <v>19</v>
      </c>
      <c r="C32" s="38" t="s">
        <v>20</v>
      </c>
      <c r="D32" s="50">
        <f>D27*0.07</f>
        <v>4.9000000000000004</v>
      </c>
      <c r="E32" s="50"/>
      <c r="F32" s="12"/>
      <c r="G32" s="50"/>
      <c r="H32" s="12"/>
      <c r="I32" s="50"/>
      <c r="J32" s="12"/>
      <c r="K32" s="12"/>
    </row>
    <row r="33" spans="1:11" s="16" customFormat="1" x14ac:dyDescent="0.25">
      <c r="A33" s="87">
        <v>2</v>
      </c>
      <c r="B33" s="49" t="s">
        <v>61</v>
      </c>
      <c r="C33" s="38" t="s">
        <v>15</v>
      </c>
      <c r="D33" s="50">
        <v>60</v>
      </c>
      <c r="E33" s="50"/>
      <c r="F33" s="12"/>
      <c r="G33" s="50"/>
      <c r="H33" s="12"/>
      <c r="I33" s="50"/>
      <c r="J33" s="12"/>
      <c r="K33" s="12"/>
    </row>
    <row r="34" spans="1:11" s="16" customFormat="1" ht="20.25" customHeight="1" x14ac:dyDescent="0.25">
      <c r="A34" s="87">
        <v>3</v>
      </c>
      <c r="B34" s="49" t="s">
        <v>148</v>
      </c>
      <c r="C34" s="38" t="s">
        <v>17</v>
      </c>
      <c r="D34" s="50">
        <v>17</v>
      </c>
      <c r="E34" s="50"/>
      <c r="F34" s="12"/>
      <c r="G34" s="50"/>
      <c r="H34" s="12"/>
      <c r="I34" s="50"/>
      <c r="J34" s="12"/>
      <c r="K34" s="12"/>
    </row>
    <row r="35" spans="1:11" s="16" customFormat="1" x14ac:dyDescent="0.25">
      <c r="A35" s="87"/>
      <c r="B35" s="15" t="s">
        <v>222</v>
      </c>
      <c r="C35" s="38" t="s">
        <v>15</v>
      </c>
      <c r="D35" s="50">
        <f>D33*1.1+D34*0.2</f>
        <v>69.400000000000006</v>
      </c>
      <c r="E35" s="50"/>
      <c r="F35" s="12"/>
      <c r="G35" s="50"/>
      <c r="H35" s="12"/>
      <c r="I35" s="50"/>
      <c r="J35" s="12"/>
      <c r="K35" s="12"/>
    </row>
    <row r="36" spans="1:11" s="16" customFormat="1" x14ac:dyDescent="0.25">
      <c r="A36" s="87"/>
      <c r="B36" s="53" t="s">
        <v>58</v>
      </c>
      <c r="C36" s="38" t="s">
        <v>21</v>
      </c>
      <c r="D36" s="62">
        <f>D33*6</f>
        <v>360</v>
      </c>
      <c r="E36" s="50"/>
      <c r="F36" s="12"/>
      <c r="G36" s="50"/>
      <c r="H36" s="12"/>
      <c r="I36" s="50"/>
      <c r="J36" s="12"/>
      <c r="K36" s="12"/>
    </row>
    <row r="37" spans="1:11" s="16" customFormat="1" x14ac:dyDescent="0.25">
      <c r="A37" s="87"/>
      <c r="B37" s="53" t="s">
        <v>103</v>
      </c>
      <c r="C37" s="38" t="s">
        <v>21</v>
      </c>
      <c r="D37" s="50">
        <f>D33*0.04</f>
        <v>2.4</v>
      </c>
      <c r="E37" s="50"/>
      <c r="F37" s="12"/>
      <c r="G37" s="50"/>
      <c r="H37" s="12"/>
      <c r="I37" s="50"/>
      <c r="J37" s="12"/>
      <c r="K37" s="12"/>
    </row>
    <row r="38" spans="1:11" s="16" customFormat="1" x14ac:dyDescent="0.25">
      <c r="A38" s="87"/>
      <c r="B38" s="53" t="s">
        <v>59</v>
      </c>
      <c r="C38" s="38" t="s">
        <v>16</v>
      </c>
      <c r="D38" s="50">
        <f>D33*0.7</f>
        <v>42</v>
      </c>
      <c r="E38" s="50"/>
      <c r="F38" s="12"/>
      <c r="G38" s="50"/>
      <c r="H38" s="12"/>
      <c r="I38" s="50"/>
      <c r="J38" s="12"/>
      <c r="K38" s="12"/>
    </row>
    <row r="39" spans="1:11" s="16" customFormat="1" ht="17.25" customHeight="1" x14ac:dyDescent="0.25">
      <c r="A39" s="87"/>
      <c r="B39" s="53" t="s">
        <v>116</v>
      </c>
      <c r="C39" s="38" t="s">
        <v>39</v>
      </c>
      <c r="D39" s="50">
        <v>1</v>
      </c>
      <c r="E39" s="50"/>
      <c r="F39" s="12"/>
      <c r="G39" s="50"/>
      <c r="H39" s="12"/>
      <c r="I39" s="50"/>
      <c r="J39" s="12"/>
      <c r="K39" s="12"/>
    </row>
    <row r="40" spans="1:11" s="16" customFormat="1" x14ac:dyDescent="0.25">
      <c r="A40" s="87"/>
      <c r="B40" s="53" t="s">
        <v>19</v>
      </c>
      <c r="C40" s="38" t="s">
        <v>20</v>
      </c>
      <c r="D40" s="50">
        <f>D35*0.07</f>
        <v>4.8580000000000005</v>
      </c>
      <c r="E40" s="50"/>
      <c r="F40" s="12"/>
      <c r="G40" s="50"/>
      <c r="H40" s="12"/>
      <c r="I40" s="50"/>
      <c r="J40" s="12"/>
      <c r="K40" s="12"/>
    </row>
    <row r="41" spans="1:11" s="16" customFormat="1" ht="30" x14ac:dyDescent="0.25">
      <c r="A41" s="87">
        <v>4</v>
      </c>
      <c r="B41" s="49" t="s">
        <v>157</v>
      </c>
      <c r="C41" s="38" t="s">
        <v>15</v>
      </c>
      <c r="D41" s="50">
        <v>150</v>
      </c>
      <c r="E41" s="50"/>
      <c r="F41" s="12"/>
      <c r="G41" s="50"/>
      <c r="H41" s="12"/>
      <c r="I41" s="50"/>
      <c r="J41" s="12"/>
      <c r="K41" s="12"/>
    </row>
    <row r="42" spans="1:11" s="16" customFormat="1" ht="16.5" customHeight="1" x14ac:dyDescent="0.25">
      <c r="A42" s="87">
        <v>5</v>
      </c>
      <c r="B42" s="49" t="s">
        <v>62</v>
      </c>
      <c r="C42" s="38" t="s">
        <v>17</v>
      </c>
      <c r="D42" s="50">
        <v>140</v>
      </c>
      <c r="E42" s="50"/>
      <c r="F42" s="12"/>
      <c r="G42" s="50"/>
      <c r="H42" s="12"/>
      <c r="I42" s="50"/>
      <c r="J42" s="12"/>
      <c r="K42" s="12"/>
    </row>
    <row r="43" spans="1:11" s="16" customFormat="1" ht="30" customHeight="1" x14ac:dyDescent="0.25">
      <c r="A43" s="87"/>
      <c r="B43" s="34" t="s">
        <v>221</v>
      </c>
      <c r="C43" s="38" t="s">
        <v>15</v>
      </c>
      <c r="D43" s="56">
        <f>D41*1.05+D42*0.07</f>
        <v>167.3</v>
      </c>
      <c r="E43" s="50"/>
      <c r="F43" s="12"/>
      <c r="G43" s="50"/>
      <c r="H43" s="12"/>
      <c r="I43" s="50"/>
      <c r="J43" s="12"/>
      <c r="K43" s="12"/>
    </row>
    <row r="44" spans="1:11" s="16" customFormat="1" ht="16.5" customHeight="1" x14ac:dyDescent="0.25">
      <c r="A44" s="87"/>
      <c r="B44" s="53" t="s">
        <v>58</v>
      </c>
      <c r="C44" s="38" t="s">
        <v>21</v>
      </c>
      <c r="D44" s="50">
        <f>D43*6.5</f>
        <v>1087.45</v>
      </c>
      <c r="E44" s="50"/>
      <c r="F44" s="12"/>
      <c r="G44" s="50"/>
      <c r="H44" s="12"/>
      <c r="I44" s="50"/>
      <c r="J44" s="12"/>
      <c r="K44" s="12"/>
    </row>
    <row r="45" spans="1:11" s="16" customFormat="1" x14ac:dyDescent="0.25">
      <c r="A45" s="87"/>
      <c r="B45" s="53" t="s">
        <v>103</v>
      </c>
      <c r="C45" s="38" t="s">
        <v>21</v>
      </c>
      <c r="D45" s="50">
        <f>D42*0.07</f>
        <v>9.8000000000000007</v>
      </c>
      <c r="E45" s="50"/>
      <c r="F45" s="12"/>
      <c r="G45" s="50"/>
      <c r="H45" s="12"/>
      <c r="I45" s="50"/>
      <c r="J45" s="12"/>
      <c r="K45" s="12"/>
    </row>
    <row r="46" spans="1:11" s="16" customFormat="1" x14ac:dyDescent="0.25">
      <c r="A46" s="87"/>
      <c r="B46" s="53" t="s">
        <v>59</v>
      </c>
      <c r="C46" s="38" t="s">
        <v>16</v>
      </c>
      <c r="D46" s="50">
        <f>D42*0.7</f>
        <v>98</v>
      </c>
      <c r="E46" s="50"/>
      <c r="F46" s="12"/>
      <c r="G46" s="50"/>
      <c r="H46" s="12"/>
      <c r="I46" s="50"/>
      <c r="J46" s="12"/>
      <c r="K46" s="12"/>
    </row>
    <row r="47" spans="1:11" s="16" customFormat="1" x14ac:dyDescent="0.25">
      <c r="A47" s="87"/>
      <c r="B47" s="53" t="s">
        <v>116</v>
      </c>
      <c r="C47" s="38" t="s">
        <v>39</v>
      </c>
      <c r="D47" s="50">
        <v>4</v>
      </c>
      <c r="E47" s="50"/>
      <c r="F47" s="12"/>
      <c r="G47" s="50"/>
      <c r="H47" s="12"/>
      <c r="I47" s="50"/>
      <c r="J47" s="12"/>
      <c r="K47" s="12"/>
    </row>
    <row r="48" spans="1:11" s="16" customFormat="1" x14ac:dyDescent="0.25">
      <c r="A48" s="87"/>
      <c r="B48" s="53" t="s">
        <v>19</v>
      </c>
      <c r="C48" s="38" t="s">
        <v>20</v>
      </c>
      <c r="D48" s="50">
        <f>D41*0.07</f>
        <v>10.500000000000002</v>
      </c>
      <c r="E48" s="50"/>
      <c r="F48" s="12"/>
      <c r="G48" s="50"/>
      <c r="H48" s="12"/>
      <c r="I48" s="50"/>
      <c r="J48" s="12"/>
      <c r="K48" s="12"/>
    </row>
    <row r="49" spans="1:11" s="16" customFormat="1" x14ac:dyDescent="0.25">
      <c r="A49" s="87">
        <v>6</v>
      </c>
      <c r="B49" s="49" t="s">
        <v>56</v>
      </c>
      <c r="C49" s="38" t="s">
        <v>15</v>
      </c>
      <c r="D49" s="62">
        <v>415</v>
      </c>
      <c r="E49" s="50"/>
      <c r="F49" s="12"/>
      <c r="G49" s="50"/>
      <c r="H49" s="12"/>
      <c r="I49" s="50"/>
      <c r="J49" s="12"/>
      <c r="K49" s="12"/>
    </row>
    <row r="50" spans="1:11" s="16" customFormat="1" x14ac:dyDescent="0.25">
      <c r="A50" s="87"/>
      <c r="B50" s="51" t="s">
        <v>57</v>
      </c>
      <c r="C50" s="38" t="s">
        <v>21</v>
      </c>
      <c r="D50" s="62">
        <f>D49*5</f>
        <v>2075</v>
      </c>
      <c r="E50" s="50"/>
      <c r="F50" s="12"/>
      <c r="G50" s="50"/>
      <c r="H50" s="12"/>
      <c r="I50" s="50"/>
      <c r="J50" s="12"/>
      <c r="K50" s="12"/>
    </row>
    <row r="51" spans="1:11" s="16" customFormat="1" x14ac:dyDescent="0.25">
      <c r="A51" s="87"/>
      <c r="B51" s="51" t="s">
        <v>117</v>
      </c>
      <c r="C51" s="38" t="s">
        <v>21</v>
      </c>
      <c r="D51" s="62">
        <f>D49*0.35</f>
        <v>145.25</v>
      </c>
      <c r="E51" s="50"/>
      <c r="F51" s="12"/>
      <c r="G51" s="50"/>
      <c r="H51" s="12"/>
      <c r="I51" s="50"/>
      <c r="J51" s="12"/>
      <c r="K51" s="12"/>
    </row>
    <row r="52" spans="1:11" s="16" customFormat="1" ht="15.75" x14ac:dyDescent="0.3">
      <c r="A52" s="87"/>
      <c r="B52" s="52" t="s">
        <v>19</v>
      </c>
      <c r="C52" s="38" t="s">
        <v>20</v>
      </c>
      <c r="D52" s="50">
        <f>D49*0.04</f>
        <v>16.600000000000001</v>
      </c>
      <c r="E52" s="50"/>
      <c r="F52" s="12"/>
      <c r="G52" s="50"/>
      <c r="H52" s="12"/>
      <c r="I52" s="50"/>
      <c r="J52" s="12"/>
      <c r="K52" s="12"/>
    </row>
    <row r="53" spans="1:11" s="16" customFormat="1" ht="30" x14ac:dyDescent="0.25">
      <c r="A53" s="87">
        <v>7</v>
      </c>
      <c r="B53" s="49" t="s">
        <v>199</v>
      </c>
      <c r="C53" s="38" t="s">
        <v>15</v>
      </c>
      <c r="D53" s="50">
        <f>340+75</f>
        <v>415</v>
      </c>
      <c r="E53" s="50"/>
      <c r="F53" s="12"/>
      <c r="G53" s="50"/>
      <c r="H53" s="12"/>
      <c r="I53" s="50"/>
      <c r="J53" s="12"/>
      <c r="K53" s="12"/>
    </row>
    <row r="54" spans="1:11" s="16" customFormat="1" x14ac:dyDescent="0.25">
      <c r="A54" s="87">
        <v>8</v>
      </c>
      <c r="B54" s="49" t="s">
        <v>118</v>
      </c>
      <c r="C54" s="38" t="s">
        <v>17</v>
      </c>
      <c r="D54" s="50">
        <v>350</v>
      </c>
      <c r="E54" s="50"/>
      <c r="F54" s="12"/>
      <c r="G54" s="50"/>
      <c r="H54" s="12"/>
      <c r="I54" s="50"/>
      <c r="J54" s="12"/>
      <c r="K54" s="12"/>
    </row>
    <row r="55" spans="1:11" s="16" customFormat="1" x14ac:dyDescent="0.25">
      <c r="A55" s="87"/>
      <c r="B55" s="73" t="s">
        <v>124</v>
      </c>
      <c r="C55" s="74" t="s">
        <v>15</v>
      </c>
      <c r="D55" s="75">
        <f>D53*1.07+D54*0.1</f>
        <v>479.05</v>
      </c>
      <c r="E55" s="75"/>
      <c r="F55" s="12"/>
      <c r="G55" s="75"/>
      <c r="H55" s="12"/>
      <c r="I55" s="75"/>
      <c r="J55" s="12"/>
      <c r="K55" s="12"/>
    </row>
    <row r="56" spans="1:11" s="16" customFormat="1" x14ac:dyDescent="0.25">
      <c r="A56" s="87"/>
      <c r="B56" s="64" t="s">
        <v>121</v>
      </c>
      <c r="C56" s="38" t="s">
        <v>17</v>
      </c>
      <c r="D56" s="50">
        <f>D53*1.1</f>
        <v>456.50000000000006</v>
      </c>
      <c r="E56" s="50"/>
      <c r="F56" s="12"/>
      <c r="G56" s="62"/>
      <c r="H56" s="12"/>
      <c r="I56" s="50"/>
      <c r="J56" s="12"/>
      <c r="K56" s="12"/>
    </row>
    <row r="57" spans="1:11" s="16" customFormat="1" x14ac:dyDescent="0.25">
      <c r="A57" s="87"/>
      <c r="B57" s="76" t="s">
        <v>119</v>
      </c>
      <c r="C57" s="74" t="s">
        <v>21</v>
      </c>
      <c r="D57" s="75">
        <f>D53*0.35+D54*0.01</f>
        <v>148.75</v>
      </c>
      <c r="E57" s="75"/>
      <c r="F57" s="12"/>
      <c r="G57" s="75"/>
      <c r="H57" s="12"/>
      <c r="I57" s="75"/>
      <c r="J57" s="12"/>
      <c r="K57" s="12"/>
    </row>
    <row r="58" spans="1:11" s="16" customFormat="1" x14ac:dyDescent="0.25">
      <c r="A58" s="86"/>
      <c r="B58" s="76" t="s">
        <v>120</v>
      </c>
      <c r="C58" s="24" t="s">
        <v>21</v>
      </c>
      <c r="D58" s="75">
        <f>D53*0.3+D54*0.01</f>
        <v>128</v>
      </c>
      <c r="E58" s="75"/>
      <c r="F58" s="12"/>
      <c r="G58" s="75"/>
      <c r="H58" s="12"/>
      <c r="I58" s="75"/>
      <c r="J58" s="12"/>
      <c r="K58" s="12"/>
    </row>
    <row r="59" spans="1:11" s="16" customFormat="1" x14ac:dyDescent="0.25">
      <c r="A59" s="86"/>
      <c r="B59" s="51" t="s">
        <v>117</v>
      </c>
      <c r="C59" s="38" t="s">
        <v>21</v>
      </c>
      <c r="D59" s="62">
        <f>D53*0.25</f>
        <v>103.75</v>
      </c>
      <c r="E59" s="50"/>
      <c r="F59" s="12"/>
      <c r="G59" s="50"/>
      <c r="H59" s="12"/>
      <c r="I59" s="50"/>
      <c r="J59" s="12"/>
      <c r="K59" s="12"/>
    </row>
    <row r="60" spans="1:11" s="16" customFormat="1" x14ac:dyDescent="0.25">
      <c r="A60" s="86"/>
      <c r="B60" s="76" t="s">
        <v>19</v>
      </c>
      <c r="C60" s="24" t="s">
        <v>20</v>
      </c>
      <c r="D60" s="75">
        <f>D53*0.03</f>
        <v>12.45</v>
      </c>
      <c r="E60" s="75"/>
      <c r="F60" s="12"/>
      <c r="G60" s="75"/>
      <c r="H60" s="12"/>
      <c r="I60" s="75"/>
      <c r="J60" s="12"/>
      <c r="K60" s="12"/>
    </row>
    <row r="61" spans="1:11" s="16" customFormat="1" ht="28.5" customHeight="1" x14ac:dyDescent="0.25">
      <c r="A61" s="86">
        <v>9</v>
      </c>
      <c r="B61" s="28" t="s">
        <v>127</v>
      </c>
      <c r="C61" s="45" t="s">
        <v>15</v>
      </c>
      <c r="D61" s="50">
        <v>110</v>
      </c>
      <c r="E61" s="12"/>
      <c r="F61" s="12"/>
      <c r="G61" s="12"/>
      <c r="H61" s="12"/>
      <c r="I61" s="12"/>
      <c r="J61" s="12"/>
      <c r="K61" s="12"/>
    </row>
    <row r="62" spans="1:11" s="16" customFormat="1" ht="18" customHeight="1" x14ac:dyDescent="0.25">
      <c r="A62" s="86">
        <v>10</v>
      </c>
      <c r="B62" s="28" t="s">
        <v>122</v>
      </c>
      <c r="C62" s="45" t="s">
        <v>15</v>
      </c>
      <c r="D62" s="50">
        <v>520</v>
      </c>
      <c r="E62" s="12"/>
      <c r="F62" s="12"/>
      <c r="G62" s="12"/>
      <c r="H62" s="12"/>
      <c r="I62" s="12"/>
      <c r="J62" s="12"/>
      <c r="K62" s="12"/>
    </row>
    <row r="63" spans="1:11" s="16" customFormat="1" ht="30" x14ac:dyDescent="0.25">
      <c r="A63" s="86"/>
      <c r="B63" s="14" t="s">
        <v>63</v>
      </c>
      <c r="C63" s="39" t="s">
        <v>15</v>
      </c>
      <c r="D63" s="12">
        <f>D61*1.025</f>
        <v>112.74999999999999</v>
      </c>
      <c r="E63" s="12"/>
      <c r="F63" s="12"/>
      <c r="G63" s="12"/>
      <c r="H63" s="12"/>
      <c r="I63" s="12"/>
      <c r="J63" s="12"/>
      <c r="K63" s="12"/>
    </row>
    <row r="64" spans="1:11" s="16" customFormat="1" ht="45" x14ac:dyDescent="0.25">
      <c r="A64" s="86"/>
      <c r="B64" s="34" t="s">
        <v>126</v>
      </c>
      <c r="C64" s="39" t="s">
        <v>15</v>
      </c>
      <c r="D64" s="55">
        <f>D62*1.02+D61*1.02</f>
        <v>642.6</v>
      </c>
      <c r="E64" s="12"/>
      <c r="F64" s="12"/>
      <c r="G64" s="12"/>
      <c r="H64" s="12"/>
      <c r="I64" s="12"/>
      <c r="J64" s="12"/>
      <c r="K64" s="12"/>
    </row>
    <row r="65" spans="1:11" s="16" customFormat="1" x14ac:dyDescent="0.25">
      <c r="A65" s="86"/>
      <c r="B65" s="34" t="s">
        <v>123</v>
      </c>
      <c r="C65" s="39" t="s">
        <v>39</v>
      </c>
      <c r="D65" s="55">
        <f>D61*4</f>
        <v>440</v>
      </c>
      <c r="E65" s="12"/>
      <c r="F65" s="12"/>
      <c r="G65" s="12"/>
      <c r="H65" s="12"/>
      <c r="I65" s="12"/>
      <c r="J65" s="12"/>
      <c r="K65" s="12"/>
    </row>
    <row r="66" spans="1:11" s="16" customFormat="1" ht="15.75" x14ac:dyDescent="0.3">
      <c r="A66" s="86"/>
      <c r="B66" s="11" t="s">
        <v>19</v>
      </c>
      <c r="C66" s="39" t="s">
        <v>20</v>
      </c>
      <c r="D66" s="12">
        <f>D61*0.08</f>
        <v>8.8000000000000007</v>
      </c>
      <c r="E66" s="12"/>
      <c r="F66" s="12"/>
      <c r="G66" s="12"/>
      <c r="H66" s="12"/>
      <c r="I66" s="12"/>
      <c r="J66" s="12"/>
      <c r="K66" s="12"/>
    </row>
    <row r="67" spans="1:11" s="16" customFormat="1" ht="27.75" customHeight="1" x14ac:dyDescent="0.25">
      <c r="A67" s="86">
        <v>12</v>
      </c>
      <c r="B67" s="49" t="s">
        <v>159</v>
      </c>
      <c r="C67" s="45" t="s">
        <v>15</v>
      </c>
      <c r="D67" s="12">
        <v>195</v>
      </c>
      <c r="E67" s="12"/>
      <c r="F67" s="12"/>
      <c r="G67" s="12"/>
      <c r="H67" s="12"/>
      <c r="I67" s="12"/>
      <c r="J67" s="12"/>
      <c r="K67" s="12"/>
    </row>
    <row r="68" spans="1:11" s="16" customFormat="1" ht="20.25" customHeight="1" x14ac:dyDescent="0.25">
      <c r="A68" s="86">
        <v>13</v>
      </c>
      <c r="B68" s="49" t="s">
        <v>137</v>
      </c>
      <c r="C68" s="45" t="s">
        <v>15</v>
      </c>
      <c r="D68" s="50">
        <v>90</v>
      </c>
      <c r="E68" s="50"/>
      <c r="F68" s="12"/>
      <c r="G68" s="50"/>
      <c r="H68" s="12"/>
      <c r="I68" s="50"/>
      <c r="J68" s="12"/>
      <c r="K68" s="12"/>
    </row>
    <row r="69" spans="1:11" s="16" customFormat="1" ht="20.25" customHeight="1" x14ac:dyDescent="0.25">
      <c r="A69" s="86"/>
      <c r="B69" s="63" t="s">
        <v>160</v>
      </c>
      <c r="C69" s="45" t="s">
        <v>15</v>
      </c>
      <c r="D69" s="50">
        <f>D67*1.05</f>
        <v>204.75</v>
      </c>
      <c r="E69" s="50"/>
      <c r="F69" s="12"/>
      <c r="G69" s="50"/>
      <c r="H69" s="12"/>
      <c r="I69" s="50"/>
      <c r="J69" s="12"/>
      <c r="K69" s="12"/>
    </row>
    <row r="70" spans="1:11" s="16" customFormat="1" ht="15.75" x14ac:dyDescent="0.3">
      <c r="A70" s="86"/>
      <c r="B70" s="77" t="s">
        <v>130</v>
      </c>
      <c r="C70" s="45" t="s">
        <v>15</v>
      </c>
      <c r="D70" s="50">
        <f>D68*1.05+D67*1.1</f>
        <v>309</v>
      </c>
      <c r="E70" s="50"/>
      <c r="F70" s="12"/>
      <c r="G70" s="50"/>
      <c r="H70" s="12"/>
      <c r="I70" s="50"/>
      <c r="J70" s="12"/>
      <c r="K70" s="12"/>
    </row>
    <row r="71" spans="1:11" s="16" customFormat="1" ht="30" x14ac:dyDescent="0.25">
      <c r="A71" s="86"/>
      <c r="B71" s="15" t="s">
        <v>131</v>
      </c>
      <c r="C71" s="45" t="s">
        <v>15</v>
      </c>
      <c r="D71" s="50">
        <f>D67</f>
        <v>195</v>
      </c>
      <c r="E71" s="50"/>
      <c r="F71" s="12"/>
      <c r="G71" s="50"/>
      <c r="H71" s="12"/>
      <c r="I71" s="50"/>
      <c r="J71" s="12"/>
      <c r="K71" s="12"/>
    </row>
    <row r="72" spans="1:11" s="16" customFormat="1" ht="30" x14ac:dyDescent="0.3">
      <c r="A72" s="86"/>
      <c r="B72" s="35" t="s">
        <v>132</v>
      </c>
      <c r="C72" s="45" t="s">
        <v>15</v>
      </c>
      <c r="D72" s="50">
        <f>D68</f>
        <v>90</v>
      </c>
      <c r="E72" s="50"/>
      <c r="F72" s="12"/>
      <c r="G72" s="50"/>
      <c r="H72" s="12"/>
      <c r="I72" s="50"/>
      <c r="J72" s="12"/>
      <c r="K72" s="12"/>
    </row>
    <row r="73" spans="1:11" s="16" customFormat="1" ht="15.75" x14ac:dyDescent="0.3">
      <c r="A73" s="86"/>
      <c r="B73" s="35" t="s">
        <v>136</v>
      </c>
      <c r="C73" s="45" t="s">
        <v>15</v>
      </c>
      <c r="D73" s="50">
        <f>D67</f>
        <v>195</v>
      </c>
      <c r="E73" s="50"/>
      <c r="F73" s="12"/>
      <c r="G73" s="50"/>
      <c r="H73" s="12"/>
      <c r="I73" s="50"/>
      <c r="J73" s="12"/>
      <c r="K73" s="12"/>
    </row>
    <row r="74" spans="1:11" s="16" customFormat="1" ht="15.75" x14ac:dyDescent="0.3">
      <c r="A74" s="86"/>
      <c r="B74" s="35" t="s">
        <v>133</v>
      </c>
      <c r="C74" s="45" t="s">
        <v>17</v>
      </c>
      <c r="D74" s="50">
        <v>12</v>
      </c>
      <c r="E74" s="50"/>
      <c r="F74" s="12"/>
      <c r="G74" s="50"/>
      <c r="H74" s="12"/>
      <c r="I74" s="50"/>
      <c r="J74" s="12"/>
      <c r="K74" s="12"/>
    </row>
    <row r="75" spans="1:11" s="16" customFormat="1" ht="15.75" x14ac:dyDescent="0.3">
      <c r="A75" s="86"/>
      <c r="B75" s="35" t="s">
        <v>19</v>
      </c>
      <c r="C75" s="45" t="s">
        <v>20</v>
      </c>
      <c r="D75" s="50">
        <f>D67*0.1+D68*0.08</f>
        <v>26.7</v>
      </c>
      <c r="E75" s="50"/>
      <c r="F75" s="12"/>
      <c r="G75" s="50"/>
      <c r="H75" s="12"/>
      <c r="I75" s="50"/>
      <c r="J75" s="12"/>
      <c r="K75" s="12"/>
    </row>
    <row r="76" spans="1:11" s="16" customFormat="1" x14ac:dyDescent="0.25">
      <c r="A76" s="86">
        <v>14</v>
      </c>
      <c r="B76" s="31" t="s">
        <v>140</v>
      </c>
      <c r="C76" s="45" t="s">
        <v>15</v>
      </c>
      <c r="D76" s="50">
        <v>1650</v>
      </c>
      <c r="E76" s="12"/>
      <c r="F76" s="12"/>
      <c r="G76" s="12"/>
      <c r="H76" s="12"/>
      <c r="I76" s="12"/>
      <c r="J76" s="12"/>
      <c r="K76" s="12"/>
    </row>
    <row r="77" spans="1:11" s="16" customFormat="1" ht="15.75" x14ac:dyDescent="0.3">
      <c r="A77" s="86"/>
      <c r="B77" s="11" t="s">
        <v>65</v>
      </c>
      <c r="C77" s="39" t="s">
        <v>21</v>
      </c>
      <c r="D77" s="55">
        <f>0.7*D76</f>
        <v>1155</v>
      </c>
      <c r="E77" s="12"/>
      <c r="F77" s="12"/>
      <c r="G77" s="12"/>
      <c r="H77" s="12"/>
      <c r="I77" s="12"/>
      <c r="J77" s="12"/>
      <c r="K77" s="12"/>
    </row>
    <row r="78" spans="1:11" s="16" customFormat="1" ht="19.5" customHeight="1" x14ac:dyDescent="0.25">
      <c r="A78" s="86"/>
      <c r="B78" s="34" t="s">
        <v>138</v>
      </c>
      <c r="C78" s="39" t="s">
        <v>21</v>
      </c>
      <c r="D78" s="55">
        <f>D76*0.35</f>
        <v>577.5</v>
      </c>
      <c r="E78" s="12"/>
      <c r="F78" s="12"/>
      <c r="G78" s="12"/>
      <c r="H78" s="12"/>
      <c r="I78" s="12"/>
      <c r="J78" s="12"/>
      <c r="K78" s="12"/>
    </row>
    <row r="79" spans="1:11" s="16" customFormat="1" ht="18.75" customHeight="1" x14ac:dyDescent="0.25">
      <c r="A79" s="86"/>
      <c r="B79" s="34" t="s">
        <v>139</v>
      </c>
      <c r="C79" s="39" t="s">
        <v>21</v>
      </c>
      <c r="D79" s="55">
        <f>D76*0.15</f>
        <v>247.5</v>
      </c>
      <c r="E79" s="12"/>
      <c r="F79" s="12"/>
      <c r="G79" s="12"/>
      <c r="H79" s="12"/>
      <c r="I79" s="12"/>
      <c r="J79" s="12"/>
      <c r="K79" s="12"/>
    </row>
    <row r="80" spans="1:11" s="16" customFormat="1" ht="16.5" customHeight="1" x14ac:dyDescent="0.3">
      <c r="A80" s="86"/>
      <c r="B80" s="11" t="s">
        <v>66</v>
      </c>
      <c r="C80" s="39" t="s">
        <v>15</v>
      </c>
      <c r="D80" s="12">
        <f>0.009*D76</f>
        <v>14.85</v>
      </c>
      <c r="E80" s="12"/>
      <c r="F80" s="12"/>
      <c r="G80" s="12"/>
      <c r="H80" s="12"/>
      <c r="I80" s="12"/>
      <c r="J80" s="12"/>
      <c r="K80" s="12"/>
    </row>
    <row r="81" spans="1:11" s="16" customFormat="1" ht="16.5" customHeight="1" x14ac:dyDescent="0.3">
      <c r="A81" s="86"/>
      <c r="B81" s="11" t="s">
        <v>106</v>
      </c>
      <c r="C81" s="39" t="s">
        <v>17</v>
      </c>
      <c r="D81" s="55">
        <v>1500</v>
      </c>
      <c r="E81" s="12"/>
      <c r="F81" s="12"/>
      <c r="G81" s="12"/>
      <c r="H81" s="12"/>
      <c r="I81" s="12"/>
      <c r="J81" s="12"/>
      <c r="K81" s="12"/>
    </row>
    <row r="82" spans="1:11" s="16" customFormat="1" ht="16.5" customHeight="1" x14ac:dyDescent="0.3">
      <c r="A82" s="86"/>
      <c r="B82" s="11" t="s">
        <v>105</v>
      </c>
      <c r="C82" s="39" t="s">
        <v>17</v>
      </c>
      <c r="D82" s="55">
        <f>0.5*D76</f>
        <v>825</v>
      </c>
      <c r="E82" s="12"/>
      <c r="F82" s="12"/>
      <c r="G82" s="12"/>
      <c r="H82" s="12"/>
      <c r="I82" s="12"/>
      <c r="J82" s="12"/>
      <c r="K82" s="12"/>
    </row>
    <row r="83" spans="1:11" s="16" customFormat="1" ht="16.5" customHeight="1" x14ac:dyDescent="0.3">
      <c r="A83" s="86"/>
      <c r="B83" s="11" t="s">
        <v>19</v>
      </c>
      <c r="C83" s="39" t="s">
        <v>20</v>
      </c>
      <c r="D83" s="12">
        <f>D76*0.01</f>
        <v>16.5</v>
      </c>
      <c r="E83" s="12"/>
      <c r="F83" s="12"/>
      <c r="G83" s="12"/>
      <c r="H83" s="12"/>
      <c r="I83" s="12"/>
      <c r="J83" s="12"/>
      <c r="K83" s="12"/>
    </row>
    <row r="84" spans="1:11" s="16" customFormat="1" ht="16.5" customHeight="1" x14ac:dyDescent="0.3">
      <c r="A84" s="87">
        <v>15</v>
      </c>
      <c r="B84" s="78" t="s">
        <v>141</v>
      </c>
      <c r="C84" s="39" t="s">
        <v>17</v>
      </c>
      <c r="D84" s="12">
        <v>24</v>
      </c>
      <c r="E84" s="12"/>
      <c r="F84" s="12"/>
      <c r="G84" s="12"/>
      <c r="H84" s="12"/>
      <c r="I84" s="12"/>
      <c r="J84" s="12"/>
      <c r="K84" s="12"/>
    </row>
    <row r="85" spans="1:11" s="16" customFormat="1" ht="15.75" x14ac:dyDescent="0.3">
      <c r="A85" s="87"/>
      <c r="B85" s="35" t="s">
        <v>142</v>
      </c>
      <c r="C85" s="39" t="s">
        <v>17</v>
      </c>
      <c r="D85" s="55">
        <f>D84*1.1</f>
        <v>26.400000000000002</v>
      </c>
      <c r="E85" s="12"/>
      <c r="F85" s="12"/>
      <c r="G85" s="12"/>
      <c r="H85" s="12"/>
      <c r="I85" s="12"/>
      <c r="J85" s="12"/>
      <c r="K85" s="12"/>
    </row>
    <row r="86" spans="1:11" s="16" customFormat="1" ht="15.75" x14ac:dyDescent="0.3">
      <c r="A86" s="87"/>
      <c r="B86" s="11" t="s">
        <v>128</v>
      </c>
      <c r="C86" s="39" t="s">
        <v>39</v>
      </c>
      <c r="D86" s="55">
        <v>5</v>
      </c>
      <c r="E86" s="12"/>
      <c r="F86" s="12"/>
      <c r="G86" s="12"/>
      <c r="H86" s="12"/>
      <c r="I86" s="12"/>
      <c r="J86" s="12"/>
      <c r="K86" s="12"/>
    </row>
    <row r="87" spans="1:11" s="16" customFormat="1" x14ac:dyDescent="0.25">
      <c r="A87" s="87">
        <v>16</v>
      </c>
      <c r="B87" s="49" t="s">
        <v>143</v>
      </c>
      <c r="C87" s="38" t="s">
        <v>15</v>
      </c>
      <c r="D87" s="50">
        <v>240</v>
      </c>
      <c r="E87" s="50"/>
      <c r="F87" s="12"/>
      <c r="G87" s="50"/>
      <c r="H87" s="12"/>
      <c r="I87" s="50"/>
      <c r="J87" s="12"/>
      <c r="K87" s="12"/>
    </row>
    <row r="88" spans="1:11" s="16" customFormat="1" x14ac:dyDescent="0.25">
      <c r="A88" s="87"/>
      <c r="B88" s="53" t="s">
        <v>64</v>
      </c>
      <c r="C88" s="38" t="s">
        <v>15</v>
      </c>
      <c r="D88" s="50">
        <f>D87*1.05</f>
        <v>252</v>
      </c>
      <c r="E88" s="50"/>
      <c r="F88" s="12"/>
      <c r="G88" s="50"/>
      <c r="H88" s="12"/>
      <c r="I88" s="50"/>
      <c r="J88" s="12"/>
      <c r="K88" s="12"/>
    </row>
    <row r="89" spans="1:11" s="16" customFormat="1" x14ac:dyDescent="0.25">
      <c r="A89" s="87"/>
      <c r="B89" s="53" t="s">
        <v>58</v>
      </c>
      <c r="C89" s="38" t="s">
        <v>21</v>
      </c>
      <c r="D89" s="56">
        <f>D87*5</f>
        <v>1200</v>
      </c>
      <c r="E89" s="50"/>
      <c r="F89" s="12"/>
      <c r="G89" s="50"/>
      <c r="H89" s="12"/>
      <c r="I89" s="50"/>
      <c r="J89" s="12"/>
      <c r="K89" s="12"/>
    </row>
    <row r="90" spans="1:11" s="16" customFormat="1" x14ac:dyDescent="0.25">
      <c r="A90" s="87"/>
      <c r="B90" s="53" t="s">
        <v>104</v>
      </c>
      <c r="C90" s="38" t="s">
        <v>21</v>
      </c>
      <c r="D90" s="50">
        <f>D87*0.04</f>
        <v>9.6</v>
      </c>
      <c r="E90" s="50"/>
      <c r="F90" s="12"/>
      <c r="G90" s="50"/>
      <c r="H90" s="12"/>
      <c r="I90" s="50"/>
      <c r="J90" s="12"/>
      <c r="K90" s="12"/>
    </row>
    <row r="91" spans="1:11" s="16" customFormat="1" x14ac:dyDescent="0.25">
      <c r="A91" s="87"/>
      <c r="B91" s="53" t="s">
        <v>59</v>
      </c>
      <c r="C91" s="38" t="s">
        <v>16</v>
      </c>
      <c r="D91" s="50">
        <f>D87*0.7</f>
        <v>168</v>
      </c>
      <c r="E91" s="50"/>
      <c r="F91" s="12"/>
      <c r="G91" s="50"/>
      <c r="H91" s="12"/>
      <c r="I91" s="50"/>
      <c r="J91" s="12"/>
      <c r="K91" s="12"/>
    </row>
    <row r="92" spans="1:11" s="16" customFormat="1" x14ac:dyDescent="0.25">
      <c r="A92" s="87"/>
      <c r="B92" s="53" t="s">
        <v>19</v>
      </c>
      <c r="C92" s="38" t="s">
        <v>20</v>
      </c>
      <c r="D92" s="50">
        <f>D88*0.08</f>
        <v>20.16</v>
      </c>
      <c r="E92" s="50"/>
      <c r="F92" s="12"/>
      <c r="G92" s="50"/>
      <c r="H92" s="12"/>
      <c r="I92" s="50"/>
      <c r="J92" s="12"/>
      <c r="K92" s="12"/>
    </row>
    <row r="93" spans="1:11" s="16" customFormat="1" ht="15.75" x14ac:dyDescent="0.3">
      <c r="A93" s="86">
        <v>17</v>
      </c>
      <c r="B93" s="20" t="s">
        <v>67</v>
      </c>
      <c r="C93" s="45" t="s">
        <v>17</v>
      </c>
      <c r="D93" s="50">
        <v>370</v>
      </c>
      <c r="E93" s="12"/>
      <c r="F93" s="12"/>
      <c r="G93" s="12"/>
      <c r="H93" s="12"/>
      <c r="I93" s="12"/>
      <c r="J93" s="12"/>
      <c r="K93" s="12"/>
    </row>
    <row r="94" spans="1:11" s="16" customFormat="1" ht="15.75" x14ac:dyDescent="0.3">
      <c r="A94" s="86"/>
      <c r="B94" s="11" t="s">
        <v>68</v>
      </c>
      <c r="C94" s="39" t="s">
        <v>17</v>
      </c>
      <c r="D94" s="12">
        <f>1.03*D93</f>
        <v>381.1</v>
      </c>
      <c r="E94" s="12"/>
      <c r="F94" s="12"/>
      <c r="G94" s="12"/>
      <c r="H94" s="12"/>
      <c r="I94" s="12"/>
      <c r="J94" s="12"/>
      <c r="K94" s="12"/>
    </row>
    <row r="95" spans="1:11" s="16" customFormat="1" ht="15.75" x14ac:dyDescent="0.3">
      <c r="A95" s="86"/>
      <c r="B95" s="11" t="s">
        <v>70</v>
      </c>
      <c r="C95" s="39" t="s">
        <v>39</v>
      </c>
      <c r="D95" s="12">
        <f>D93*4</f>
        <v>1480</v>
      </c>
      <c r="E95" s="12"/>
      <c r="F95" s="12"/>
      <c r="G95" s="12"/>
      <c r="H95" s="12"/>
      <c r="I95" s="12"/>
      <c r="J95" s="12"/>
      <c r="K95" s="12"/>
    </row>
    <row r="96" spans="1:11" s="16" customFormat="1" ht="15.75" x14ac:dyDescent="0.3">
      <c r="A96" s="86"/>
      <c r="B96" s="11" t="s">
        <v>69</v>
      </c>
      <c r="C96" s="39" t="s">
        <v>39</v>
      </c>
      <c r="D96" s="12">
        <v>15</v>
      </c>
      <c r="E96" s="12"/>
      <c r="F96" s="12"/>
      <c r="G96" s="12"/>
      <c r="H96" s="12"/>
      <c r="I96" s="12"/>
      <c r="J96" s="12"/>
      <c r="K96" s="12"/>
    </row>
    <row r="97" spans="1:11" s="16" customFormat="1" ht="15.75" x14ac:dyDescent="0.3">
      <c r="A97" s="86"/>
      <c r="B97" s="11" t="s">
        <v>19</v>
      </c>
      <c r="C97" s="39" t="s">
        <v>20</v>
      </c>
      <c r="D97" s="12">
        <f>D93*0.03</f>
        <v>11.1</v>
      </c>
      <c r="E97" s="12"/>
      <c r="F97" s="12"/>
      <c r="G97" s="12"/>
      <c r="H97" s="12"/>
      <c r="I97" s="12"/>
      <c r="J97" s="12"/>
      <c r="K97" s="12"/>
    </row>
    <row r="98" spans="1:11" s="16" customFormat="1" ht="45" x14ac:dyDescent="0.25">
      <c r="A98" s="86">
        <v>18</v>
      </c>
      <c r="B98" s="49" t="s">
        <v>72</v>
      </c>
      <c r="C98" s="39" t="s">
        <v>16</v>
      </c>
      <c r="D98" s="12">
        <v>24</v>
      </c>
      <c r="E98" s="12"/>
      <c r="F98" s="12"/>
      <c r="G98" s="12"/>
      <c r="H98" s="12"/>
      <c r="I98" s="12"/>
      <c r="J98" s="12"/>
      <c r="K98" s="12"/>
    </row>
    <row r="99" spans="1:11" s="16" customFormat="1" ht="15.75" x14ac:dyDescent="0.3">
      <c r="A99" s="86"/>
      <c r="B99" s="11" t="s">
        <v>73</v>
      </c>
      <c r="C99" s="39" t="s">
        <v>50</v>
      </c>
      <c r="D99" s="12">
        <f>D98*0.15</f>
        <v>3.5999999999999996</v>
      </c>
      <c r="E99" s="12"/>
      <c r="F99" s="12"/>
      <c r="G99" s="12"/>
      <c r="H99" s="12"/>
      <c r="I99" s="12"/>
      <c r="J99" s="12"/>
      <c r="K99" s="12"/>
    </row>
    <row r="100" spans="1:11" s="16" customFormat="1" x14ac:dyDescent="0.25">
      <c r="A100" s="86"/>
      <c r="B100" s="79" t="s">
        <v>74</v>
      </c>
      <c r="C100" s="39" t="s">
        <v>18</v>
      </c>
      <c r="D100" s="12">
        <f>D99*0.3</f>
        <v>1.0799999999999998</v>
      </c>
      <c r="E100" s="12"/>
      <c r="F100" s="12"/>
      <c r="G100" s="12"/>
      <c r="H100" s="12"/>
      <c r="I100" s="12"/>
      <c r="J100" s="12"/>
      <c r="K100" s="12"/>
    </row>
    <row r="101" spans="1:11" s="16" customFormat="1" ht="15.75" x14ac:dyDescent="0.3">
      <c r="A101" s="86"/>
      <c r="B101" s="11" t="s">
        <v>65</v>
      </c>
      <c r="C101" s="39" t="s">
        <v>21</v>
      </c>
      <c r="D101" s="12">
        <f>D98*8</f>
        <v>192</v>
      </c>
      <c r="E101" s="12"/>
      <c r="F101" s="12"/>
      <c r="G101" s="12"/>
      <c r="H101" s="12"/>
      <c r="I101" s="12"/>
      <c r="J101" s="12"/>
      <c r="K101" s="12"/>
    </row>
    <row r="102" spans="1:11" s="16" customFormat="1" ht="15.75" x14ac:dyDescent="0.3">
      <c r="A102" s="86"/>
      <c r="B102" s="11" t="s">
        <v>66</v>
      </c>
      <c r="C102" s="45" t="s">
        <v>15</v>
      </c>
      <c r="D102" s="50">
        <f>D98*0.1</f>
        <v>2.4000000000000004</v>
      </c>
      <c r="E102" s="12"/>
      <c r="F102" s="12"/>
      <c r="G102" s="12"/>
      <c r="H102" s="12"/>
      <c r="I102" s="12"/>
      <c r="J102" s="12"/>
      <c r="K102" s="12"/>
    </row>
    <row r="103" spans="1:11" s="16" customFormat="1" ht="15.75" x14ac:dyDescent="0.3">
      <c r="A103" s="86"/>
      <c r="B103" s="11" t="s">
        <v>75</v>
      </c>
      <c r="C103" s="39" t="s">
        <v>21</v>
      </c>
      <c r="D103" s="12">
        <f>D98*0.5</f>
        <v>12</v>
      </c>
      <c r="E103" s="12"/>
      <c r="F103" s="12"/>
      <c r="G103" s="12"/>
      <c r="H103" s="12"/>
      <c r="I103" s="12"/>
      <c r="J103" s="12"/>
      <c r="K103" s="12"/>
    </row>
    <row r="104" spans="1:11" s="16" customFormat="1" ht="15.75" x14ac:dyDescent="0.3">
      <c r="A104" s="86"/>
      <c r="B104" s="11" t="s">
        <v>19</v>
      </c>
      <c r="C104" s="39" t="s">
        <v>20</v>
      </c>
      <c r="D104" s="12">
        <f>D98*0.1</f>
        <v>2.4000000000000004</v>
      </c>
      <c r="E104" s="12"/>
      <c r="F104" s="12"/>
      <c r="G104" s="12"/>
      <c r="H104" s="12"/>
      <c r="I104" s="12"/>
      <c r="J104" s="12"/>
      <c r="K104" s="12"/>
    </row>
    <row r="105" spans="1:11" s="16" customFormat="1" ht="93.6" customHeight="1" x14ac:dyDescent="0.25">
      <c r="A105" s="86">
        <v>19</v>
      </c>
      <c r="B105" s="49" t="s">
        <v>224</v>
      </c>
      <c r="C105" s="38" t="s">
        <v>16</v>
      </c>
      <c r="D105" s="50">
        <v>24</v>
      </c>
      <c r="E105" s="50"/>
      <c r="F105" s="12"/>
      <c r="G105" s="50"/>
      <c r="H105" s="12"/>
      <c r="I105" s="50"/>
      <c r="J105" s="12"/>
      <c r="K105" s="12"/>
    </row>
    <row r="106" spans="1:11" s="16" customFormat="1" ht="30" x14ac:dyDescent="0.25">
      <c r="A106" s="86">
        <v>20</v>
      </c>
      <c r="B106" s="49" t="s">
        <v>220</v>
      </c>
      <c r="C106" s="38" t="s">
        <v>16</v>
      </c>
      <c r="D106" s="50">
        <v>17</v>
      </c>
      <c r="E106" s="50"/>
      <c r="F106" s="12"/>
      <c r="G106" s="50"/>
      <c r="H106" s="12"/>
      <c r="I106" s="50"/>
      <c r="J106" s="12"/>
      <c r="K106" s="12"/>
    </row>
    <row r="107" spans="1:11" s="16" customFormat="1" ht="66.75" customHeight="1" x14ac:dyDescent="0.25">
      <c r="A107" s="86">
        <v>21</v>
      </c>
      <c r="B107" s="49" t="s">
        <v>144</v>
      </c>
      <c r="C107" s="38" t="s">
        <v>16</v>
      </c>
      <c r="D107" s="50">
        <v>36</v>
      </c>
      <c r="E107" s="50"/>
      <c r="F107" s="12"/>
      <c r="G107" s="50"/>
      <c r="H107" s="12"/>
      <c r="I107" s="50"/>
      <c r="J107" s="12"/>
      <c r="K107" s="12"/>
    </row>
    <row r="108" spans="1:11" s="16" customFormat="1" ht="39" customHeight="1" x14ac:dyDescent="0.25">
      <c r="A108" s="86">
        <v>22</v>
      </c>
      <c r="B108" s="59" t="s">
        <v>227</v>
      </c>
      <c r="C108" s="38" t="s">
        <v>16</v>
      </c>
      <c r="D108" s="50">
        <v>2</v>
      </c>
      <c r="E108" s="50"/>
      <c r="F108" s="12"/>
      <c r="G108" s="50"/>
      <c r="H108" s="12"/>
      <c r="I108" s="50"/>
      <c r="J108" s="12"/>
      <c r="K108" s="12"/>
    </row>
    <row r="109" spans="1:11" s="16" customFormat="1" x14ac:dyDescent="0.25">
      <c r="A109" s="86"/>
      <c r="B109" s="34" t="s">
        <v>76</v>
      </c>
      <c r="C109" s="38" t="s">
        <v>37</v>
      </c>
      <c r="D109" s="50">
        <v>110</v>
      </c>
      <c r="E109" s="50"/>
      <c r="F109" s="12"/>
      <c r="G109" s="50"/>
      <c r="H109" s="12"/>
      <c r="I109" s="50"/>
      <c r="J109" s="12"/>
      <c r="K109" s="12"/>
    </row>
    <row r="110" spans="1:11" s="16" customFormat="1" x14ac:dyDescent="0.25">
      <c r="A110" s="86"/>
      <c r="B110" s="53" t="s">
        <v>77</v>
      </c>
      <c r="C110" s="38" t="s">
        <v>37</v>
      </c>
      <c r="D110" s="50">
        <v>55</v>
      </c>
      <c r="E110" s="50"/>
      <c r="F110" s="12"/>
      <c r="G110" s="50"/>
      <c r="H110" s="12"/>
      <c r="I110" s="50"/>
      <c r="J110" s="12"/>
      <c r="K110" s="12"/>
    </row>
    <row r="111" spans="1:11" s="16" customFormat="1" x14ac:dyDescent="0.25">
      <c r="A111" s="86"/>
      <c r="B111" s="53" t="s">
        <v>19</v>
      </c>
      <c r="C111" s="38" t="s">
        <v>20</v>
      </c>
      <c r="D111" s="50">
        <f>(D107+D106+D105)*0.2</f>
        <v>15.4</v>
      </c>
      <c r="E111" s="50"/>
      <c r="F111" s="12"/>
      <c r="G111" s="50"/>
      <c r="H111" s="12"/>
      <c r="I111" s="50"/>
      <c r="J111" s="12"/>
      <c r="K111" s="12"/>
    </row>
    <row r="112" spans="1:11" s="16" customFormat="1" ht="18.75" customHeight="1" x14ac:dyDescent="0.25">
      <c r="A112" s="86">
        <v>23</v>
      </c>
      <c r="B112" s="58" t="s">
        <v>78</v>
      </c>
      <c r="C112" s="38"/>
      <c r="D112" s="38"/>
      <c r="E112" s="38"/>
      <c r="F112" s="12"/>
      <c r="G112" s="38"/>
      <c r="H112" s="12"/>
      <c r="I112" s="38"/>
      <c r="J112" s="12"/>
      <c r="K112" s="12"/>
    </row>
    <row r="113" spans="1:11" s="16" customFormat="1" x14ac:dyDescent="0.25">
      <c r="A113" s="86"/>
      <c r="B113" s="34" t="s">
        <v>79</v>
      </c>
      <c r="C113" s="38" t="s">
        <v>17</v>
      </c>
      <c r="D113" s="50">
        <v>220</v>
      </c>
      <c r="E113" s="50"/>
      <c r="F113" s="12"/>
      <c r="G113" s="50"/>
      <c r="H113" s="12"/>
      <c r="I113" s="50"/>
      <c r="J113" s="12"/>
      <c r="K113" s="12"/>
    </row>
    <row r="114" spans="1:11" s="16" customFormat="1" ht="30" x14ac:dyDescent="0.25">
      <c r="A114" s="86"/>
      <c r="B114" s="34" t="s">
        <v>86</v>
      </c>
      <c r="C114" s="38" t="s">
        <v>87</v>
      </c>
      <c r="D114" s="50">
        <v>2</v>
      </c>
      <c r="E114" s="50"/>
      <c r="F114" s="12"/>
      <c r="G114" s="50"/>
      <c r="H114" s="12"/>
      <c r="I114" s="50"/>
      <c r="J114" s="12"/>
      <c r="K114" s="12"/>
    </row>
    <row r="115" spans="1:11" ht="30" x14ac:dyDescent="0.25">
      <c r="A115" s="86"/>
      <c r="B115" s="34" t="s">
        <v>80</v>
      </c>
      <c r="C115" s="38" t="s">
        <v>17</v>
      </c>
      <c r="D115" s="50">
        <v>380</v>
      </c>
      <c r="E115" s="50"/>
      <c r="F115" s="12"/>
      <c r="G115" s="50"/>
      <c r="H115" s="12"/>
      <c r="I115" s="50"/>
      <c r="J115" s="12"/>
      <c r="K115" s="12"/>
    </row>
    <row r="116" spans="1:11" x14ac:dyDescent="0.25">
      <c r="A116" s="86"/>
      <c r="B116" s="34" t="s">
        <v>145</v>
      </c>
      <c r="C116" s="38" t="s">
        <v>16</v>
      </c>
      <c r="D116" s="50">
        <v>122</v>
      </c>
      <c r="E116" s="50"/>
      <c r="F116" s="12"/>
      <c r="G116" s="50"/>
      <c r="H116" s="12"/>
      <c r="I116" s="50"/>
      <c r="J116" s="12"/>
      <c r="K116" s="12"/>
    </row>
    <row r="117" spans="1:11" x14ac:dyDescent="0.25">
      <c r="A117" s="86"/>
      <c r="B117" s="34" t="s">
        <v>81</v>
      </c>
      <c r="C117" s="38" t="s">
        <v>16</v>
      </c>
      <c r="D117" s="50">
        <v>56</v>
      </c>
      <c r="E117" s="50"/>
      <c r="F117" s="12"/>
      <c r="G117" s="50"/>
      <c r="H117" s="12"/>
      <c r="I117" s="50"/>
      <c r="J117" s="12"/>
      <c r="K117" s="12"/>
    </row>
    <row r="118" spans="1:11" x14ac:dyDescent="0.25">
      <c r="A118" s="86"/>
      <c r="B118" s="34" t="s">
        <v>82</v>
      </c>
      <c r="C118" s="38" t="s">
        <v>16</v>
      </c>
      <c r="D118" s="50">
        <v>28</v>
      </c>
      <c r="E118" s="50"/>
      <c r="F118" s="12"/>
      <c r="G118" s="50"/>
      <c r="H118" s="12"/>
      <c r="I118" s="50"/>
      <c r="J118" s="12"/>
      <c r="K118" s="12"/>
    </row>
    <row r="119" spans="1:11" ht="19.5" customHeight="1" x14ac:dyDescent="0.25">
      <c r="A119" s="86">
        <v>24</v>
      </c>
      <c r="B119" s="59" t="s">
        <v>83</v>
      </c>
      <c r="C119" s="38"/>
      <c r="D119" s="50"/>
      <c r="E119" s="50"/>
      <c r="F119" s="12"/>
      <c r="G119" s="50"/>
      <c r="H119" s="12"/>
      <c r="I119" s="50"/>
      <c r="J119" s="12"/>
      <c r="K119" s="12"/>
    </row>
    <row r="120" spans="1:11" x14ac:dyDescent="0.25">
      <c r="A120" s="86"/>
      <c r="B120" s="34" t="s">
        <v>38</v>
      </c>
      <c r="C120" s="38" t="s">
        <v>17</v>
      </c>
      <c r="D120" s="50">
        <v>50</v>
      </c>
      <c r="E120" s="50"/>
      <c r="F120" s="12"/>
      <c r="G120" s="50"/>
      <c r="H120" s="12"/>
      <c r="I120" s="50"/>
      <c r="J120" s="12"/>
      <c r="K120" s="12"/>
    </row>
    <row r="121" spans="1:11" x14ac:dyDescent="0.25">
      <c r="A121" s="86"/>
      <c r="B121" s="34" t="s">
        <v>84</v>
      </c>
      <c r="C121" s="38" t="s">
        <v>17</v>
      </c>
      <c r="D121" s="50">
        <v>40</v>
      </c>
      <c r="E121" s="50"/>
      <c r="F121" s="12"/>
      <c r="G121" s="50"/>
      <c r="H121" s="12"/>
      <c r="I121" s="50"/>
      <c r="J121" s="12"/>
      <c r="K121" s="12"/>
    </row>
    <row r="122" spans="1:11" ht="45" x14ac:dyDescent="0.25">
      <c r="A122" s="86"/>
      <c r="B122" s="34" t="s">
        <v>88</v>
      </c>
      <c r="C122" s="38" t="s">
        <v>16</v>
      </c>
      <c r="D122" s="50">
        <v>17</v>
      </c>
      <c r="E122" s="50"/>
      <c r="F122" s="12"/>
      <c r="G122" s="50"/>
      <c r="H122" s="12"/>
      <c r="I122" s="50"/>
      <c r="J122" s="12"/>
      <c r="K122" s="12"/>
    </row>
    <row r="123" spans="1:11" ht="60" x14ac:dyDescent="0.25">
      <c r="A123" s="86"/>
      <c r="B123" s="34" t="s">
        <v>147</v>
      </c>
      <c r="C123" s="38" t="s">
        <v>16</v>
      </c>
      <c r="D123" s="50">
        <v>22</v>
      </c>
      <c r="E123" s="50"/>
      <c r="F123" s="12"/>
      <c r="G123" s="50"/>
      <c r="H123" s="12"/>
      <c r="I123" s="50"/>
      <c r="J123" s="12"/>
      <c r="K123" s="12"/>
    </row>
    <row r="124" spans="1:11" x14ac:dyDescent="0.25">
      <c r="A124" s="86"/>
      <c r="B124" s="34" t="s">
        <v>146</v>
      </c>
      <c r="C124" s="38" t="s">
        <v>16</v>
      </c>
      <c r="D124" s="50">
        <v>17</v>
      </c>
      <c r="E124" s="50"/>
      <c r="F124" s="12"/>
      <c r="G124" s="50"/>
      <c r="H124" s="12"/>
      <c r="I124" s="50"/>
      <c r="J124" s="12"/>
      <c r="K124" s="12"/>
    </row>
    <row r="125" spans="1:11" x14ac:dyDescent="0.25">
      <c r="A125" s="86"/>
      <c r="B125" s="34" t="s">
        <v>89</v>
      </c>
      <c r="C125" s="38" t="s">
        <v>16</v>
      </c>
      <c r="D125" s="50">
        <v>34</v>
      </c>
      <c r="E125" s="50"/>
      <c r="F125" s="12"/>
      <c r="G125" s="50"/>
      <c r="H125" s="12"/>
      <c r="I125" s="50"/>
      <c r="J125" s="12"/>
      <c r="K125" s="12"/>
    </row>
    <row r="126" spans="1:11" x14ac:dyDescent="0.25">
      <c r="A126" s="86"/>
      <c r="B126" s="34" t="s">
        <v>85</v>
      </c>
      <c r="C126" s="38" t="s">
        <v>16</v>
      </c>
      <c r="D126" s="50">
        <v>90</v>
      </c>
      <c r="E126" s="50"/>
      <c r="F126" s="12"/>
      <c r="G126" s="50"/>
      <c r="H126" s="12"/>
      <c r="I126" s="50"/>
      <c r="J126" s="12"/>
      <c r="K126" s="12"/>
    </row>
    <row r="127" spans="1:11" ht="21" customHeight="1" x14ac:dyDescent="0.25">
      <c r="A127" s="86">
        <v>25</v>
      </c>
      <c r="B127" s="60" t="s">
        <v>5</v>
      </c>
      <c r="C127" s="38"/>
      <c r="D127" s="50"/>
      <c r="E127" s="50"/>
      <c r="F127" s="12"/>
      <c r="G127" s="50"/>
      <c r="H127" s="12"/>
      <c r="I127" s="50"/>
      <c r="J127" s="12"/>
      <c r="K127" s="12"/>
    </row>
    <row r="128" spans="1:11" ht="15.75" x14ac:dyDescent="0.3">
      <c r="A128" s="86"/>
      <c r="B128" s="35" t="s">
        <v>219</v>
      </c>
      <c r="C128" s="39" t="s">
        <v>16</v>
      </c>
      <c r="D128" s="12">
        <v>27</v>
      </c>
      <c r="E128" s="12"/>
      <c r="F128" s="12"/>
      <c r="G128" s="12"/>
      <c r="H128" s="12"/>
      <c r="I128" s="12"/>
      <c r="J128" s="12"/>
      <c r="K128" s="12"/>
    </row>
    <row r="129" spans="1:11" x14ac:dyDescent="0.25">
      <c r="A129" s="86"/>
      <c r="B129" s="53" t="s">
        <v>218</v>
      </c>
      <c r="C129" s="38" t="s">
        <v>16</v>
      </c>
      <c r="D129" s="50">
        <v>27</v>
      </c>
      <c r="E129" s="50"/>
      <c r="F129" s="12"/>
      <c r="G129" s="50"/>
      <c r="H129" s="12"/>
      <c r="I129" s="50"/>
      <c r="J129" s="12"/>
      <c r="K129" s="12"/>
    </row>
    <row r="130" spans="1:11" x14ac:dyDescent="0.25">
      <c r="A130" s="86"/>
      <c r="B130" s="53" t="s">
        <v>92</v>
      </c>
      <c r="C130" s="38" t="s">
        <v>16</v>
      </c>
      <c r="D130" s="38">
        <v>54</v>
      </c>
      <c r="E130" s="38"/>
      <c r="F130" s="12"/>
      <c r="G130" s="38"/>
      <c r="H130" s="12"/>
      <c r="I130" s="38"/>
      <c r="J130" s="12"/>
      <c r="K130" s="12"/>
    </row>
    <row r="131" spans="1:11" x14ac:dyDescent="0.25">
      <c r="A131" s="86"/>
      <c r="B131" s="53" t="s">
        <v>91</v>
      </c>
      <c r="C131" s="38" t="s">
        <v>16</v>
      </c>
      <c r="D131" s="38">
        <v>27</v>
      </c>
      <c r="E131" s="38"/>
      <c r="F131" s="12"/>
      <c r="G131" s="38"/>
      <c r="H131" s="12"/>
      <c r="I131" s="38"/>
      <c r="J131" s="12"/>
      <c r="K131" s="12"/>
    </row>
    <row r="132" spans="1:11" x14ac:dyDescent="0.25">
      <c r="A132" s="86"/>
      <c r="B132" s="53" t="s">
        <v>36</v>
      </c>
      <c r="C132" s="38" t="s">
        <v>20</v>
      </c>
      <c r="D132" s="50">
        <f>D128*1.45</f>
        <v>39.15</v>
      </c>
      <c r="E132" s="50"/>
      <c r="F132" s="12"/>
      <c r="G132" s="50"/>
      <c r="H132" s="12"/>
      <c r="I132" s="50"/>
      <c r="J132" s="12"/>
      <c r="K132" s="12"/>
    </row>
    <row r="133" spans="1:11" x14ac:dyDescent="0.25">
      <c r="A133" s="86">
        <v>26</v>
      </c>
      <c r="B133" s="60" t="s">
        <v>93</v>
      </c>
      <c r="C133" s="38"/>
      <c r="D133" s="50"/>
      <c r="E133" s="50"/>
      <c r="F133" s="12"/>
      <c r="G133" s="50"/>
      <c r="H133" s="12"/>
      <c r="I133" s="50"/>
      <c r="J133" s="12"/>
      <c r="K133" s="12"/>
    </row>
    <row r="134" spans="1:11" ht="15.75" x14ac:dyDescent="0.3">
      <c r="A134" s="86"/>
      <c r="B134" s="29" t="s">
        <v>187</v>
      </c>
      <c r="C134" s="13" t="s">
        <v>16</v>
      </c>
      <c r="D134" s="10">
        <v>2</v>
      </c>
      <c r="E134" s="43"/>
      <c r="F134" s="12"/>
      <c r="G134" s="43"/>
      <c r="H134" s="12"/>
      <c r="I134" s="42"/>
      <c r="J134" s="12"/>
      <c r="K134" s="12"/>
    </row>
    <row r="135" spans="1:11" ht="15.75" x14ac:dyDescent="0.3">
      <c r="A135" s="87"/>
      <c r="B135" s="92" t="s">
        <v>171</v>
      </c>
      <c r="C135" s="91" t="s">
        <v>39</v>
      </c>
      <c r="D135" s="10">
        <v>2</v>
      </c>
      <c r="E135" s="43"/>
      <c r="F135" s="12"/>
      <c r="G135" s="43"/>
      <c r="H135" s="12"/>
      <c r="I135" s="42"/>
      <c r="J135" s="12"/>
      <c r="K135" s="12"/>
    </row>
    <row r="136" spans="1:11" ht="15.75" x14ac:dyDescent="0.3">
      <c r="A136" s="87"/>
      <c r="B136" s="90" t="s">
        <v>172</v>
      </c>
      <c r="C136" s="91" t="s">
        <v>39</v>
      </c>
      <c r="D136" s="10">
        <v>2</v>
      </c>
      <c r="E136" s="43"/>
      <c r="F136" s="12"/>
      <c r="G136" s="43"/>
      <c r="H136" s="12"/>
      <c r="I136" s="42"/>
      <c r="J136" s="12"/>
      <c r="K136" s="12"/>
    </row>
    <row r="137" spans="1:11" ht="15.75" x14ac:dyDescent="0.3">
      <c r="A137" s="87"/>
      <c r="B137" s="90" t="s">
        <v>173</v>
      </c>
      <c r="C137" s="91" t="s">
        <v>39</v>
      </c>
      <c r="D137" s="10">
        <v>2</v>
      </c>
      <c r="E137" s="43"/>
      <c r="F137" s="12"/>
      <c r="G137" s="43"/>
      <c r="H137" s="12"/>
      <c r="I137" s="42"/>
      <c r="J137" s="12"/>
      <c r="K137" s="12"/>
    </row>
    <row r="138" spans="1:11" ht="15.75" x14ac:dyDescent="0.3">
      <c r="A138" s="87"/>
      <c r="B138" s="90" t="s">
        <v>174</v>
      </c>
      <c r="C138" s="91" t="s">
        <v>39</v>
      </c>
      <c r="D138" s="10">
        <v>8</v>
      </c>
      <c r="E138" s="62"/>
      <c r="F138" s="12"/>
      <c r="G138" s="62"/>
      <c r="H138" s="12"/>
      <c r="I138" s="57"/>
      <c r="J138" s="12"/>
      <c r="K138" s="12"/>
    </row>
    <row r="139" spans="1:11" ht="15.75" x14ac:dyDescent="0.3">
      <c r="A139" s="87"/>
      <c r="B139" s="90" t="s">
        <v>175</v>
      </c>
      <c r="C139" s="91" t="s">
        <v>39</v>
      </c>
      <c r="D139" s="10">
        <v>2</v>
      </c>
      <c r="E139" s="62"/>
      <c r="F139" s="12"/>
      <c r="G139" s="62"/>
      <c r="H139" s="12"/>
      <c r="I139" s="57"/>
      <c r="J139" s="12"/>
      <c r="K139" s="12"/>
    </row>
    <row r="140" spans="1:11" ht="15.75" x14ac:dyDescent="0.3">
      <c r="A140" s="87"/>
      <c r="B140" s="90" t="s">
        <v>176</v>
      </c>
      <c r="C140" s="91" t="s">
        <v>39</v>
      </c>
      <c r="D140" s="10">
        <v>12</v>
      </c>
      <c r="E140" s="43"/>
      <c r="F140" s="12"/>
      <c r="G140" s="43"/>
      <c r="H140" s="12"/>
      <c r="I140" s="42"/>
      <c r="J140" s="12"/>
      <c r="K140" s="12"/>
    </row>
    <row r="141" spans="1:11" ht="15.75" x14ac:dyDescent="0.3">
      <c r="A141" s="87"/>
      <c r="B141" s="90" t="s">
        <v>177</v>
      </c>
      <c r="C141" s="91" t="s">
        <v>39</v>
      </c>
      <c r="D141" s="10">
        <v>22</v>
      </c>
      <c r="E141" s="43"/>
      <c r="F141" s="12"/>
      <c r="G141" s="43"/>
      <c r="H141" s="12"/>
      <c r="I141" s="42"/>
      <c r="J141" s="12"/>
      <c r="K141" s="12"/>
    </row>
    <row r="142" spans="1:11" x14ac:dyDescent="0.25">
      <c r="A142" s="86"/>
      <c r="B142" s="93" t="s">
        <v>179</v>
      </c>
      <c r="C142" s="94" t="s">
        <v>17</v>
      </c>
      <c r="D142" s="95">
        <v>220</v>
      </c>
      <c r="E142" s="62"/>
      <c r="F142" s="12"/>
      <c r="G142" s="62"/>
      <c r="H142" s="12"/>
      <c r="I142" s="50"/>
      <c r="J142" s="12"/>
      <c r="K142" s="12"/>
    </row>
    <row r="143" spans="1:11" ht="30" x14ac:dyDescent="0.25">
      <c r="A143" s="86"/>
      <c r="B143" s="15" t="s">
        <v>40</v>
      </c>
      <c r="C143" s="42" t="s">
        <v>17</v>
      </c>
      <c r="D143" s="43">
        <v>1500</v>
      </c>
      <c r="E143" s="43"/>
      <c r="F143" s="12"/>
      <c r="G143" s="43"/>
      <c r="H143" s="12"/>
      <c r="I143" s="12"/>
      <c r="J143" s="12"/>
      <c r="K143" s="12"/>
    </row>
    <row r="144" spans="1:11" ht="30" x14ac:dyDescent="0.25">
      <c r="A144" s="86"/>
      <c r="B144" s="15" t="s">
        <v>41</v>
      </c>
      <c r="C144" s="42" t="s">
        <v>17</v>
      </c>
      <c r="D144" s="43">
        <v>1200</v>
      </c>
      <c r="E144" s="43"/>
      <c r="F144" s="12"/>
      <c r="G144" s="43"/>
      <c r="H144" s="12"/>
      <c r="I144" s="12"/>
      <c r="J144" s="12"/>
      <c r="K144" s="12"/>
    </row>
    <row r="145" spans="1:11" x14ac:dyDescent="0.25">
      <c r="A145" s="86"/>
      <c r="B145" s="44" t="s">
        <v>42</v>
      </c>
      <c r="C145" s="42" t="s">
        <v>16</v>
      </c>
      <c r="D145" s="43">
        <v>120</v>
      </c>
      <c r="E145" s="43"/>
      <c r="F145" s="12"/>
      <c r="G145" s="43"/>
      <c r="H145" s="12"/>
      <c r="I145" s="43"/>
      <c r="J145" s="12"/>
      <c r="K145" s="12"/>
    </row>
    <row r="146" spans="1:11" x14ac:dyDescent="0.25">
      <c r="A146" s="86"/>
      <c r="B146" s="15" t="s">
        <v>43</v>
      </c>
      <c r="C146" s="13" t="s">
        <v>16</v>
      </c>
      <c r="D146" s="43">
        <v>45</v>
      </c>
      <c r="E146" s="43"/>
      <c r="F146" s="12"/>
      <c r="G146" s="43"/>
      <c r="H146" s="12"/>
      <c r="I146" s="43"/>
      <c r="J146" s="12"/>
      <c r="K146" s="12"/>
    </row>
    <row r="147" spans="1:11" x14ac:dyDescent="0.25">
      <c r="A147" s="86"/>
      <c r="B147" s="15" t="s">
        <v>44</v>
      </c>
      <c r="C147" s="13" t="s">
        <v>16</v>
      </c>
      <c r="D147" s="43">
        <v>4</v>
      </c>
      <c r="E147" s="43"/>
      <c r="F147" s="12"/>
      <c r="G147" s="43"/>
      <c r="H147" s="12"/>
      <c r="I147" s="43"/>
      <c r="J147" s="12"/>
      <c r="K147" s="12"/>
    </row>
    <row r="148" spans="1:11" ht="45" x14ac:dyDescent="0.25">
      <c r="A148" s="86"/>
      <c r="B148" s="34" t="s">
        <v>95</v>
      </c>
      <c r="C148" s="13" t="s">
        <v>16</v>
      </c>
      <c r="D148" s="43">
        <v>120</v>
      </c>
      <c r="E148" s="43"/>
      <c r="F148" s="12"/>
      <c r="G148" s="43"/>
      <c r="H148" s="12"/>
      <c r="I148" s="43"/>
      <c r="J148" s="12"/>
      <c r="K148" s="12"/>
    </row>
    <row r="149" spans="1:11" ht="30" x14ac:dyDescent="0.25">
      <c r="A149" s="86"/>
      <c r="B149" s="34" t="s">
        <v>94</v>
      </c>
      <c r="C149" s="13" t="s">
        <v>16</v>
      </c>
      <c r="D149" s="43">
        <v>18</v>
      </c>
      <c r="E149" s="43"/>
      <c r="F149" s="12"/>
      <c r="G149" s="43"/>
      <c r="H149" s="12"/>
      <c r="I149" s="43"/>
      <c r="J149" s="12"/>
      <c r="K149" s="12"/>
    </row>
    <row r="150" spans="1:11" x14ac:dyDescent="0.25">
      <c r="A150" s="86"/>
      <c r="B150" s="53" t="s">
        <v>19</v>
      </c>
      <c r="C150" s="38" t="s">
        <v>20</v>
      </c>
      <c r="D150" s="50">
        <f>(D143+D144+D145+D146+D147+D148+D149)*0.08</f>
        <v>240.56</v>
      </c>
      <c r="E150" s="50"/>
      <c r="F150" s="12"/>
      <c r="G150" s="50"/>
      <c r="H150" s="12"/>
      <c r="I150" s="50"/>
      <c r="J150" s="12"/>
      <c r="K150" s="12"/>
    </row>
    <row r="151" spans="1:11" x14ac:dyDescent="0.25">
      <c r="A151" s="86">
        <v>27</v>
      </c>
      <c r="B151" s="60" t="s">
        <v>166</v>
      </c>
      <c r="C151" s="38"/>
      <c r="D151" s="50"/>
      <c r="E151" s="50"/>
      <c r="F151" s="12"/>
      <c r="G151" s="50"/>
      <c r="H151" s="12"/>
      <c r="I151" s="50"/>
      <c r="J151" s="12"/>
      <c r="K151" s="12"/>
    </row>
    <row r="152" spans="1:11" ht="60" x14ac:dyDescent="0.25">
      <c r="A152" s="86"/>
      <c r="B152" s="34" t="s">
        <v>167</v>
      </c>
      <c r="C152" s="38" t="s">
        <v>16</v>
      </c>
      <c r="D152" s="62">
        <v>2</v>
      </c>
      <c r="E152" s="62"/>
      <c r="F152" s="12"/>
      <c r="G152" s="62"/>
      <c r="H152" s="12"/>
      <c r="I152" s="50"/>
      <c r="J152" s="12"/>
      <c r="K152" s="12"/>
    </row>
    <row r="153" spans="1:11" ht="45" x14ac:dyDescent="0.25">
      <c r="A153" s="86"/>
      <c r="B153" s="89" t="s">
        <v>168</v>
      </c>
      <c r="C153" s="38" t="s">
        <v>17</v>
      </c>
      <c r="D153" s="62">
        <v>2500</v>
      </c>
      <c r="E153" s="62"/>
      <c r="F153" s="12"/>
      <c r="G153" s="62"/>
      <c r="H153" s="12"/>
      <c r="I153" s="50"/>
      <c r="J153" s="12"/>
      <c r="K153" s="12"/>
    </row>
    <row r="154" spans="1:11" ht="45" x14ac:dyDescent="0.25">
      <c r="A154" s="86"/>
      <c r="B154" s="89" t="s">
        <v>169</v>
      </c>
      <c r="C154" s="38" t="s">
        <v>16</v>
      </c>
      <c r="D154" s="62">
        <v>18</v>
      </c>
      <c r="E154" s="62"/>
      <c r="F154" s="12"/>
      <c r="G154" s="62"/>
      <c r="H154" s="12"/>
      <c r="I154" s="50"/>
      <c r="J154" s="12"/>
      <c r="K154" s="12"/>
    </row>
    <row r="155" spans="1:11" ht="47.25" customHeight="1" x14ac:dyDescent="0.25">
      <c r="A155" s="86"/>
      <c r="B155" s="89" t="s">
        <v>170</v>
      </c>
      <c r="C155" s="38" t="s">
        <v>16</v>
      </c>
      <c r="D155" s="62">
        <v>4</v>
      </c>
      <c r="E155" s="62"/>
      <c r="F155" s="12"/>
      <c r="G155" s="62"/>
      <c r="H155" s="12"/>
      <c r="I155" s="50"/>
      <c r="J155" s="12"/>
      <c r="K155" s="12"/>
    </row>
    <row r="156" spans="1:11" x14ac:dyDescent="0.25">
      <c r="A156" s="86"/>
      <c r="B156" s="89" t="s">
        <v>161</v>
      </c>
      <c r="C156" s="38" t="s">
        <v>37</v>
      </c>
      <c r="D156" s="62">
        <v>400</v>
      </c>
      <c r="E156" s="62"/>
      <c r="F156" s="12"/>
      <c r="G156" s="62"/>
      <c r="H156" s="12"/>
      <c r="I156" s="50"/>
      <c r="J156" s="12"/>
      <c r="K156" s="12"/>
    </row>
    <row r="157" spans="1:11" x14ac:dyDescent="0.25">
      <c r="A157" s="86"/>
      <c r="B157" s="89" t="s">
        <v>162</v>
      </c>
      <c r="C157" s="38" t="s">
        <v>37</v>
      </c>
      <c r="D157" s="62">
        <v>600</v>
      </c>
      <c r="E157" s="62"/>
      <c r="F157" s="12"/>
      <c r="G157" s="62"/>
      <c r="H157" s="12"/>
      <c r="I157" s="50"/>
      <c r="J157" s="12"/>
      <c r="K157" s="12"/>
    </row>
    <row r="158" spans="1:11" x14ac:dyDescent="0.25">
      <c r="A158" s="86"/>
      <c r="B158" s="89" t="s">
        <v>163</v>
      </c>
      <c r="C158" s="38" t="s">
        <v>37</v>
      </c>
      <c r="D158" s="62">
        <v>300</v>
      </c>
      <c r="E158" s="62"/>
      <c r="F158" s="12"/>
      <c r="G158" s="62"/>
      <c r="H158" s="12"/>
      <c r="I158" s="57"/>
      <c r="J158" s="12"/>
      <c r="K158" s="12"/>
    </row>
    <row r="159" spans="1:11" ht="48.75" customHeight="1" x14ac:dyDescent="0.25">
      <c r="A159" s="86"/>
      <c r="B159" s="89" t="s">
        <v>164</v>
      </c>
      <c r="C159" s="38" t="s">
        <v>17</v>
      </c>
      <c r="D159" s="62">
        <v>40</v>
      </c>
      <c r="E159" s="62"/>
      <c r="F159" s="12"/>
      <c r="G159" s="62"/>
      <c r="H159" s="12"/>
      <c r="I159" s="57"/>
      <c r="J159" s="12"/>
      <c r="K159" s="12"/>
    </row>
    <row r="160" spans="1:11" x14ac:dyDescent="0.25">
      <c r="A160" s="86"/>
      <c r="B160" s="34" t="s">
        <v>165</v>
      </c>
      <c r="C160" s="45" t="s">
        <v>20</v>
      </c>
      <c r="D160" s="50">
        <v>1</v>
      </c>
      <c r="E160" s="50"/>
      <c r="F160" s="12"/>
      <c r="G160" s="50"/>
      <c r="H160" s="12"/>
      <c r="I160" s="50"/>
      <c r="J160" s="12"/>
      <c r="K160" s="12"/>
    </row>
    <row r="161" spans="1:11" x14ac:dyDescent="0.25">
      <c r="A161" s="86"/>
      <c r="B161" s="34" t="s">
        <v>36</v>
      </c>
      <c r="C161" s="45" t="s">
        <v>20</v>
      </c>
      <c r="D161" s="56">
        <f>16700*0.001</f>
        <v>16.7</v>
      </c>
      <c r="E161" s="50"/>
      <c r="F161" s="12"/>
      <c r="G161" s="50"/>
      <c r="H161" s="12"/>
      <c r="I161" s="50"/>
      <c r="J161" s="12"/>
      <c r="K161" s="12"/>
    </row>
    <row r="162" spans="1:11" x14ac:dyDescent="0.25">
      <c r="A162" s="87">
        <v>28</v>
      </c>
      <c r="B162" s="49" t="s">
        <v>186</v>
      </c>
      <c r="C162" s="45"/>
      <c r="D162" s="56"/>
      <c r="E162" s="50"/>
      <c r="F162" s="12"/>
      <c r="G162" s="50"/>
      <c r="H162" s="12"/>
      <c r="I162" s="50"/>
      <c r="J162" s="12"/>
      <c r="K162" s="12"/>
    </row>
    <row r="163" spans="1:11" ht="30" x14ac:dyDescent="0.25">
      <c r="A163" s="87"/>
      <c r="B163" s="34" t="s">
        <v>180</v>
      </c>
      <c r="C163" s="38" t="s">
        <v>16</v>
      </c>
      <c r="D163" s="62">
        <v>2</v>
      </c>
      <c r="E163" s="62"/>
      <c r="F163" s="12"/>
      <c r="G163" s="62"/>
      <c r="H163" s="12"/>
      <c r="I163" s="50"/>
      <c r="J163" s="12"/>
      <c r="K163" s="12"/>
    </row>
    <row r="164" spans="1:11" x14ac:dyDescent="0.25">
      <c r="A164" s="87"/>
      <c r="B164" s="34" t="s">
        <v>181</v>
      </c>
      <c r="C164" s="38" t="s">
        <v>16</v>
      </c>
      <c r="D164" s="62">
        <v>32</v>
      </c>
      <c r="E164" s="62"/>
      <c r="F164" s="12"/>
      <c r="G164" s="62"/>
      <c r="H164" s="12"/>
      <c r="I164" s="50"/>
      <c r="J164" s="12"/>
      <c r="K164" s="12"/>
    </row>
    <row r="165" spans="1:11" ht="30" x14ac:dyDescent="0.3">
      <c r="A165" s="87"/>
      <c r="B165" s="35" t="s">
        <v>182</v>
      </c>
      <c r="C165" s="38" t="s">
        <v>37</v>
      </c>
      <c r="D165" s="62">
        <v>2</v>
      </c>
      <c r="E165" s="62"/>
      <c r="F165" s="12"/>
      <c r="G165" s="62"/>
      <c r="H165" s="12"/>
      <c r="I165" s="50"/>
      <c r="J165" s="12"/>
      <c r="K165" s="12"/>
    </row>
    <row r="166" spans="1:11" ht="45" x14ac:dyDescent="0.3">
      <c r="A166" s="87"/>
      <c r="B166" s="35" t="s">
        <v>183</v>
      </c>
      <c r="C166" s="38" t="s">
        <v>37</v>
      </c>
      <c r="D166" s="62">
        <v>2</v>
      </c>
      <c r="E166" s="62"/>
      <c r="F166" s="12"/>
      <c r="G166" s="62"/>
      <c r="H166" s="12"/>
      <c r="I166" s="57"/>
      <c r="J166" s="12"/>
      <c r="K166" s="12"/>
    </row>
    <row r="167" spans="1:11" ht="15.75" x14ac:dyDescent="0.3">
      <c r="A167" s="87"/>
      <c r="B167" s="35" t="s">
        <v>184</v>
      </c>
      <c r="C167" s="38" t="s">
        <v>17</v>
      </c>
      <c r="D167" s="62">
        <v>280</v>
      </c>
      <c r="E167" s="62"/>
      <c r="F167" s="12"/>
      <c r="G167" s="62"/>
      <c r="H167" s="12"/>
      <c r="I167" s="57"/>
      <c r="J167" s="12"/>
      <c r="K167" s="12"/>
    </row>
    <row r="168" spans="1:11" ht="30" x14ac:dyDescent="0.25">
      <c r="A168" s="87"/>
      <c r="B168" s="89" t="s">
        <v>185</v>
      </c>
      <c r="C168" s="38" t="s">
        <v>16</v>
      </c>
      <c r="D168" s="62">
        <v>1</v>
      </c>
      <c r="E168" s="62"/>
      <c r="F168" s="12"/>
      <c r="G168" s="62"/>
      <c r="H168" s="12"/>
      <c r="I168" s="57"/>
      <c r="J168" s="12"/>
      <c r="K168" s="12"/>
    </row>
    <row r="169" spans="1:11" x14ac:dyDescent="0.25">
      <c r="A169" s="87"/>
      <c r="B169" s="34" t="s">
        <v>165</v>
      </c>
      <c r="C169" s="45" t="s">
        <v>20</v>
      </c>
      <c r="D169" s="50">
        <v>1</v>
      </c>
      <c r="E169" s="62"/>
      <c r="F169" s="12"/>
      <c r="G169" s="62"/>
      <c r="H169" s="12"/>
      <c r="I169" s="57"/>
      <c r="J169" s="12"/>
      <c r="K169" s="12"/>
    </row>
    <row r="170" spans="1:11" x14ac:dyDescent="0.25">
      <c r="A170" s="87"/>
      <c r="B170" s="34" t="s">
        <v>36</v>
      </c>
      <c r="C170" s="45" t="s">
        <v>20</v>
      </c>
      <c r="D170" s="62">
        <v>1</v>
      </c>
      <c r="E170" s="62"/>
      <c r="F170" s="12"/>
      <c r="G170" s="62"/>
      <c r="H170" s="12"/>
      <c r="I170" s="57"/>
      <c r="J170" s="12"/>
      <c r="K170" s="12"/>
    </row>
    <row r="171" spans="1:11" ht="45" x14ac:dyDescent="0.25">
      <c r="A171" s="86">
        <v>29</v>
      </c>
      <c r="B171" s="49" t="s">
        <v>150</v>
      </c>
      <c r="C171" s="38" t="s">
        <v>16</v>
      </c>
      <c r="D171" s="43">
        <v>38</v>
      </c>
      <c r="E171" s="43"/>
      <c r="F171" s="12"/>
      <c r="G171" s="43"/>
      <c r="H171" s="12"/>
      <c r="I171" s="43"/>
      <c r="J171" s="12"/>
      <c r="K171" s="12"/>
    </row>
    <row r="172" spans="1:11" x14ac:dyDescent="0.25">
      <c r="A172" s="86">
        <v>30</v>
      </c>
      <c r="B172" s="15" t="s">
        <v>33</v>
      </c>
      <c r="C172" s="39" t="s">
        <v>49</v>
      </c>
      <c r="D172" s="12">
        <v>18</v>
      </c>
      <c r="E172" s="12"/>
      <c r="F172" s="12"/>
      <c r="G172" s="12"/>
      <c r="H172" s="12"/>
      <c r="I172" s="12"/>
      <c r="J172" s="12"/>
      <c r="K172" s="12"/>
    </row>
    <row r="173" spans="1:11" x14ac:dyDescent="0.25">
      <c r="A173" s="86">
        <v>31</v>
      </c>
      <c r="B173" s="15" t="s">
        <v>34</v>
      </c>
      <c r="C173" s="39" t="s">
        <v>32</v>
      </c>
      <c r="D173" s="12">
        <f>D172*1.1</f>
        <v>19.8</v>
      </c>
      <c r="E173" s="12"/>
      <c r="F173" s="12"/>
      <c r="G173" s="12"/>
      <c r="H173" s="12"/>
      <c r="I173" s="12"/>
      <c r="J173" s="12"/>
      <c r="K173" s="12"/>
    </row>
    <row r="174" spans="1:11" x14ac:dyDescent="0.25">
      <c r="A174" s="36"/>
      <c r="B174" s="13" t="s">
        <v>13</v>
      </c>
      <c r="C174" s="39"/>
      <c r="D174" s="12"/>
      <c r="E174" s="12"/>
      <c r="F174" s="12">
        <f>SUM(F10:F173)</f>
        <v>0</v>
      </c>
      <c r="G174" s="12"/>
      <c r="H174" s="12">
        <f>SUM(H10:H173)</f>
        <v>0</v>
      </c>
      <c r="I174" s="12"/>
      <c r="J174" s="12">
        <f>SUM(J10:J173)</f>
        <v>0</v>
      </c>
      <c r="K174" s="103">
        <f>SUM(K10:K173)</f>
        <v>0</v>
      </c>
    </row>
    <row r="175" spans="1:11" ht="15.75" x14ac:dyDescent="0.3">
      <c r="A175" s="14"/>
      <c r="B175" s="21" t="s">
        <v>22</v>
      </c>
      <c r="C175" s="41"/>
      <c r="D175" s="25"/>
      <c r="E175" s="24"/>
      <c r="F175" s="25"/>
      <c r="G175" s="25"/>
      <c r="H175" s="25"/>
      <c r="I175" s="25"/>
      <c r="J175" s="24"/>
      <c r="K175" s="25">
        <f>K174*C175</f>
        <v>0</v>
      </c>
    </row>
    <row r="176" spans="1:11" ht="15.75" x14ac:dyDescent="0.3">
      <c r="A176" s="14"/>
      <c r="B176" s="30" t="s">
        <v>13</v>
      </c>
      <c r="C176" s="40"/>
      <c r="D176" s="25"/>
      <c r="E176" s="24"/>
      <c r="F176" s="24"/>
      <c r="G176" s="25"/>
      <c r="H176" s="25"/>
      <c r="I176" s="25"/>
      <c r="J176" s="24"/>
      <c r="K176" s="25">
        <f>K175+K174</f>
        <v>0</v>
      </c>
    </row>
    <row r="177" spans="1:11" ht="15.75" x14ac:dyDescent="0.3">
      <c r="A177" s="14"/>
      <c r="B177" s="21" t="s">
        <v>23</v>
      </c>
      <c r="C177" s="41"/>
      <c r="D177" s="25"/>
      <c r="E177" s="24"/>
      <c r="F177" s="24"/>
      <c r="G177" s="25"/>
      <c r="H177" s="25"/>
      <c r="I177" s="25"/>
      <c r="J177" s="24"/>
      <c r="K177" s="25">
        <f>K176*C177</f>
        <v>0</v>
      </c>
    </row>
    <row r="178" spans="1:11" ht="15.75" x14ac:dyDescent="0.3">
      <c r="A178" s="14"/>
      <c r="B178" s="30" t="s">
        <v>13</v>
      </c>
      <c r="C178" s="40"/>
      <c r="D178" s="25"/>
      <c r="E178" s="24"/>
      <c r="F178" s="24"/>
      <c r="G178" s="25"/>
      <c r="H178" s="25"/>
      <c r="I178" s="25"/>
      <c r="J178" s="24"/>
      <c r="K178" s="25">
        <f>SUM(K176:K177)</f>
        <v>0</v>
      </c>
    </row>
    <row r="179" spans="1:11" ht="15.75" x14ac:dyDescent="0.3">
      <c r="A179" s="14"/>
      <c r="B179" s="21" t="s">
        <v>24</v>
      </c>
      <c r="C179" s="41"/>
      <c r="D179" s="25"/>
      <c r="E179" s="24"/>
      <c r="F179" s="24"/>
      <c r="G179" s="25"/>
      <c r="H179" s="25"/>
      <c r="I179" s="25"/>
      <c r="J179" s="24"/>
      <c r="K179" s="25">
        <f>K178*C179</f>
        <v>0</v>
      </c>
    </row>
    <row r="180" spans="1:11" ht="15.75" x14ac:dyDescent="0.3">
      <c r="A180" s="23"/>
      <c r="B180" s="30" t="s">
        <v>13</v>
      </c>
      <c r="C180" s="40"/>
      <c r="D180" s="25"/>
      <c r="E180" s="24"/>
      <c r="F180" s="24"/>
      <c r="G180" s="25"/>
      <c r="H180" s="25"/>
      <c r="I180" s="25"/>
      <c r="J180" s="24"/>
      <c r="K180" s="25">
        <f>SUM(K178:K179)</f>
        <v>0</v>
      </c>
    </row>
    <row r="181" spans="1:11" ht="15.75" x14ac:dyDescent="0.3">
      <c r="A181" s="23"/>
      <c r="B181" s="21" t="s">
        <v>27</v>
      </c>
      <c r="C181" s="41"/>
      <c r="D181" s="25"/>
      <c r="E181" s="24"/>
      <c r="F181" s="24"/>
      <c r="G181" s="25"/>
      <c r="H181" s="25"/>
      <c r="I181" s="25"/>
      <c r="J181" s="24"/>
      <c r="K181" s="25">
        <f>K180*C181</f>
        <v>0</v>
      </c>
    </row>
    <row r="182" spans="1:11" ht="15.75" x14ac:dyDescent="0.3">
      <c r="A182" s="23"/>
      <c r="B182" s="21" t="s">
        <v>45</v>
      </c>
      <c r="C182" s="41"/>
      <c r="D182" s="25"/>
      <c r="E182" s="24"/>
      <c r="F182" s="24"/>
      <c r="G182" s="25"/>
      <c r="H182" s="25"/>
      <c r="I182" s="25"/>
      <c r="J182" s="24"/>
      <c r="K182" s="25">
        <f>H174*C182</f>
        <v>0</v>
      </c>
    </row>
    <row r="183" spans="1:11" ht="15.75" x14ac:dyDescent="0.3">
      <c r="A183" s="23"/>
      <c r="B183" s="30" t="s">
        <v>13</v>
      </c>
      <c r="C183" s="40"/>
      <c r="D183" s="25"/>
      <c r="E183" s="24"/>
      <c r="F183" s="24"/>
      <c r="G183" s="25"/>
      <c r="H183" s="25"/>
      <c r="I183" s="25"/>
      <c r="J183" s="24"/>
      <c r="K183" s="25">
        <f>K182+K181+K180</f>
        <v>0</v>
      </c>
    </row>
    <row r="184" spans="1:11" x14ac:dyDescent="0.25">
      <c r="A184" s="14"/>
      <c r="B184" s="14" t="s">
        <v>25</v>
      </c>
      <c r="C184" s="41">
        <v>0.18</v>
      </c>
      <c r="D184" s="25"/>
      <c r="E184" s="24"/>
      <c r="F184" s="24"/>
      <c r="G184" s="24"/>
      <c r="H184" s="24"/>
      <c r="I184" s="24"/>
      <c r="J184" s="24"/>
      <c r="K184" s="25">
        <f>K183*C184</f>
        <v>0</v>
      </c>
    </row>
    <row r="185" spans="1:11" ht="15.75" x14ac:dyDescent="0.3">
      <c r="A185" s="13"/>
      <c r="B185" s="19" t="s">
        <v>26</v>
      </c>
      <c r="C185" s="10"/>
      <c r="D185" s="13"/>
      <c r="E185" s="13"/>
      <c r="F185" s="13"/>
      <c r="G185" s="13"/>
      <c r="H185" s="13"/>
      <c r="I185" s="13"/>
      <c r="J185" s="13"/>
      <c r="K185" s="46">
        <f>K184+K183</f>
        <v>0</v>
      </c>
    </row>
  </sheetData>
  <mergeCells count="14">
    <mergeCell ref="J1:K1"/>
    <mergeCell ref="B1:I1"/>
    <mergeCell ref="B2:K3"/>
    <mergeCell ref="A4:K4"/>
    <mergeCell ref="A6:A7"/>
    <mergeCell ref="E6:F6"/>
    <mergeCell ref="I6:J6"/>
    <mergeCell ref="G6:H6"/>
    <mergeCell ref="K6:K7"/>
    <mergeCell ref="C6:C7"/>
    <mergeCell ref="D6:D7"/>
    <mergeCell ref="B6:B7"/>
    <mergeCell ref="E5:H5"/>
    <mergeCell ref="I5:K5"/>
  </mergeCells>
  <conditionalFormatting sqref="D142">
    <cfRule type="cellIs" dxfId="3" priority="1" operator="equal">
      <formula>0</formula>
    </cfRule>
  </conditionalFormatting>
  <pageMargins left="0.25" right="0.25" top="0.5" bottom="0.2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A91" workbookViewId="0">
      <selection activeCell="C105" sqref="C105:C112"/>
    </sheetView>
  </sheetViews>
  <sheetFormatPr defaultRowHeight="15" x14ac:dyDescent="0.25"/>
  <cols>
    <col min="1" max="1" width="3.140625" customWidth="1"/>
    <col min="2" max="2" width="55.28515625" customWidth="1"/>
    <col min="11" max="11" width="13.85546875" customWidth="1"/>
  </cols>
  <sheetData>
    <row r="1" spans="1:11" ht="18" x14ac:dyDescent="0.35">
      <c r="A1" s="61"/>
      <c r="B1" s="126" t="s">
        <v>98</v>
      </c>
      <c r="C1" s="126"/>
      <c r="D1" s="126"/>
      <c r="E1" s="126"/>
      <c r="F1" s="126"/>
      <c r="G1" s="126"/>
      <c r="H1" s="126"/>
      <c r="I1" s="126"/>
      <c r="J1" s="125" t="s">
        <v>189</v>
      </c>
      <c r="K1" s="125"/>
    </row>
    <row r="2" spans="1:11" ht="18" x14ac:dyDescent="0.25">
      <c r="A2" s="32"/>
      <c r="B2" s="118" t="s">
        <v>194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8" x14ac:dyDescent="0.25">
      <c r="A3" s="32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8" x14ac:dyDescent="0.35">
      <c r="A4" s="119" t="s">
        <v>97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18" x14ac:dyDescent="0.25">
      <c r="A5" s="26"/>
      <c r="B5" s="54" t="s">
        <v>154</v>
      </c>
      <c r="C5" s="27"/>
      <c r="D5" s="27"/>
      <c r="E5" s="120" t="s">
        <v>31</v>
      </c>
      <c r="F5" s="120"/>
      <c r="G5" s="120"/>
      <c r="H5" s="120"/>
      <c r="I5" s="121">
        <f>K115</f>
        <v>0</v>
      </c>
      <c r="J5" s="121"/>
      <c r="K5" s="121"/>
    </row>
    <row r="6" spans="1:11" x14ac:dyDescent="0.25">
      <c r="A6" s="127" t="s">
        <v>35</v>
      </c>
      <c r="B6" s="127" t="s">
        <v>7</v>
      </c>
      <c r="C6" s="127" t="s">
        <v>8</v>
      </c>
      <c r="D6" s="133" t="s">
        <v>9</v>
      </c>
      <c r="E6" s="129" t="s">
        <v>10</v>
      </c>
      <c r="F6" s="130"/>
      <c r="G6" s="129" t="s">
        <v>11</v>
      </c>
      <c r="H6" s="130"/>
      <c r="I6" s="131" t="s">
        <v>12</v>
      </c>
      <c r="J6" s="132"/>
      <c r="K6" s="127" t="s">
        <v>13</v>
      </c>
    </row>
    <row r="7" spans="1:11" x14ac:dyDescent="0.25">
      <c r="A7" s="128"/>
      <c r="B7" s="128"/>
      <c r="C7" s="128"/>
      <c r="D7" s="134"/>
      <c r="E7" s="84" t="s">
        <v>14</v>
      </c>
      <c r="F7" s="40" t="s">
        <v>13</v>
      </c>
      <c r="G7" s="84" t="s">
        <v>14</v>
      </c>
      <c r="H7" s="40" t="s">
        <v>13</v>
      </c>
      <c r="I7" s="84" t="s">
        <v>14</v>
      </c>
      <c r="J7" s="40" t="s">
        <v>13</v>
      </c>
      <c r="K7" s="128"/>
    </row>
    <row r="8" spans="1:11" x14ac:dyDescent="0.25">
      <c r="A8" s="39">
        <v>1</v>
      </c>
      <c r="B8" s="85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>
        <v>9</v>
      </c>
      <c r="J8" s="85">
        <v>10</v>
      </c>
      <c r="K8" s="85">
        <v>11</v>
      </c>
    </row>
    <row r="9" spans="1:11" x14ac:dyDescent="0.25">
      <c r="A9" s="13"/>
      <c r="B9" s="28" t="s">
        <v>29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25">
      <c r="A10" s="86">
        <v>1</v>
      </c>
      <c r="B10" s="34" t="s">
        <v>110</v>
      </c>
      <c r="C10" s="39" t="s">
        <v>48</v>
      </c>
      <c r="D10" s="55">
        <v>230</v>
      </c>
      <c r="E10" s="12"/>
      <c r="F10" s="12"/>
      <c r="G10" s="12"/>
      <c r="H10" s="12"/>
      <c r="I10" s="12"/>
      <c r="J10" s="12"/>
      <c r="K10" s="12"/>
    </row>
    <row r="11" spans="1:11" x14ac:dyDescent="0.25">
      <c r="A11" s="86">
        <v>2</v>
      </c>
      <c r="B11" s="34" t="s">
        <v>188</v>
      </c>
      <c r="C11" s="39" t="s">
        <v>48</v>
      </c>
      <c r="D11" s="55">
        <v>45</v>
      </c>
      <c r="E11" s="12"/>
      <c r="F11" s="12"/>
      <c r="G11" s="12"/>
      <c r="H11" s="12"/>
      <c r="I11" s="12"/>
      <c r="J11" s="12"/>
      <c r="K11" s="12"/>
    </row>
    <row r="12" spans="1:11" x14ac:dyDescent="0.25">
      <c r="A12" s="86">
        <v>3</v>
      </c>
      <c r="B12" s="34" t="s">
        <v>113</v>
      </c>
      <c r="C12" s="39" t="s">
        <v>16</v>
      </c>
      <c r="D12" s="55">
        <v>15</v>
      </c>
      <c r="E12" s="12"/>
      <c r="F12" s="12"/>
      <c r="G12" s="12"/>
      <c r="H12" s="12"/>
      <c r="I12" s="12"/>
      <c r="J12" s="12"/>
      <c r="K12" s="12"/>
    </row>
    <row r="13" spans="1:11" ht="15.75" x14ac:dyDescent="0.3">
      <c r="A13" s="86">
        <v>4</v>
      </c>
      <c r="B13" s="35" t="s">
        <v>90</v>
      </c>
      <c r="C13" s="39" t="s">
        <v>16</v>
      </c>
      <c r="D13" s="55">
        <v>27</v>
      </c>
      <c r="E13" s="12"/>
      <c r="F13" s="12"/>
      <c r="G13" s="12"/>
      <c r="H13" s="12"/>
      <c r="I13" s="12"/>
      <c r="J13" s="12"/>
      <c r="K13" s="12"/>
    </row>
    <row r="14" spans="1:11" x14ac:dyDescent="0.25">
      <c r="A14" s="86">
        <v>5</v>
      </c>
      <c r="B14" s="15" t="s">
        <v>33</v>
      </c>
      <c r="C14" s="39" t="s">
        <v>49</v>
      </c>
      <c r="D14" s="12">
        <f>D10*0.008+D11*0.08</f>
        <v>5.44</v>
      </c>
      <c r="E14" s="12"/>
      <c r="F14" s="12"/>
      <c r="G14" s="12"/>
      <c r="H14" s="12"/>
      <c r="I14" s="12"/>
      <c r="J14" s="12"/>
      <c r="K14" s="12"/>
    </row>
    <row r="15" spans="1:11" x14ac:dyDescent="0.25">
      <c r="A15" s="86">
        <v>6</v>
      </c>
      <c r="B15" s="15" t="s">
        <v>34</v>
      </c>
      <c r="C15" s="39" t="s">
        <v>32</v>
      </c>
      <c r="D15" s="12">
        <f>D14*1.8</f>
        <v>9.7920000000000016</v>
      </c>
      <c r="E15" s="12"/>
      <c r="F15" s="12"/>
      <c r="G15" s="12"/>
      <c r="H15" s="12"/>
      <c r="I15" s="12"/>
      <c r="J15" s="12"/>
      <c r="K15" s="12"/>
    </row>
    <row r="16" spans="1:11" x14ac:dyDescent="0.25">
      <c r="A16" s="86"/>
      <c r="B16" s="18" t="s">
        <v>30</v>
      </c>
      <c r="C16" s="39"/>
      <c r="D16" s="12"/>
      <c r="E16" s="12"/>
      <c r="F16" s="12"/>
      <c r="G16" s="12"/>
      <c r="H16" s="12"/>
      <c r="I16" s="12"/>
      <c r="J16" s="12"/>
      <c r="K16" s="12"/>
    </row>
    <row r="17" spans="1:11" ht="30" x14ac:dyDescent="0.25">
      <c r="A17" s="87">
        <v>1</v>
      </c>
      <c r="B17" s="31" t="s">
        <v>152</v>
      </c>
      <c r="C17" s="39" t="s">
        <v>48</v>
      </c>
      <c r="D17" s="12">
        <v>45</v>
      </c>
      <c r="E17" s="12"/>
      <c r="F17" s="12"/>
      <c r="G17" s="12"/>
      <c r="H17" s="12"/>
      <c r="I17" s="12"/>
      <c r="J17" s="12"/>
      <c r="K17" s="12"/>
    </row>
    <row r="18" spans="1:11" x14ac:dyDescent="0.25">
      <c r="A18" s="87"/>
      <c r="B18" s="29" t="s">
        <v>55</v>
      </c>
      <c r="C18" s="39" t="s">
        <v>50</v>
      </c>
      <c r="D18" s="12">
        <f>D17*0.05*1.2</f>
        <v>2.6999999999999997</v>
      </c>
      <c r="E18" s="12"/>
      <c r="F18" s="12"/>
      <c r="G18" s="12"/>
      <c r="H18" s="12"/>
      <c r="I18" s="12"/>
      <c r="J18" s="12"/>
      <c r="K18" s="12"/>
    </row>
    <row r="19" spans="1:11" x14ac:dyDescent="0.25">
      <c r="A19" s="87"/>
      <c r="B19" s="29" t="s">
        <v>60</v>
      </c>
      <c r="C19" s="39" t="s">
        <v>18</v>
      </c>
      <c r="D19" s="12">
        <f>D18*0.3</f>
        <v>0.80999999999999994</v>
      </c>
      <c r="E19" s="12"/>
      <c r="F19" s="12"/>
      <c r="G19" s="12"/>
      <c r="H19" s="12"/>
      <c r="I19" s="12"/>
      <c r="J19" s="12"/>
      <c r="K19" s="12"/>
    </row>
    <row r="20" spans="1:11" x14ac:dyDescent="0.25">
      <c r="A20" s="87"/>
      <c r="B20" s="15" t="s">
        <v>222</v>
      </c>
      <c r="C20" s="39" t="s">
        <v>21</v>
      </c>
      <c r="D20" s="12">
        <f>D17*0.55</f>
        <v>24.750000000000004</v>
      </c>
      <c r="E20" s="12"/>
      <c r="F20" s="12"/>
      <c r="G20" s="12"/>
      <c r="H20" s="12"/>
      <c r="I20" s="12"/>
      <c r="J20" s="12"/>
      <c r="K20" s="12"/>
    </row>
    <row r="21" spans="1:11" ht="15.75" x14ac:dyDescent="0.3">
      <c r="A21" s="87"/>
      <c r="B21" s="34" t="s">
        <v>112</v>
      </c>
      <c r="C21" s="70" t="s">
        <v>39</v>
      </c>
      <c r="D21" s="71">
        <f>D17*0.48</f>
        <v>21.599999999999998</v>
      </c>
      <c r="E21" s="72"/>
      <c r="F21" s="12"/>
      <c r="G21" s="72"/>
      <c r="H21" s="12"/>
      <c r="I21" s="72"/>
      <c r="J21" s="12"/>
      <c r="K21" s="12"/>
    </row>
    <row r="22" spans="1:11" x14ac:dyDescent="0.25">
      <c r="A22" s="87"/>
      <c r="B22" s="29" t="s">
        <v>19</v>
      </c>
      <c r="C22" s="38" t="s">
        <v>20</v>
      </c>
      <c r="D22" s="50">
        <f>D17*0.07</f>
        <v>3.1500000000000004</v>
      </c>
      <c r="E22" s="50"/>
      <c r="F22" s="12"/>
      <c r="G22" s="50"/>
      <c r="H22" s="12"/>
      <c r="I22" s="50"/>
      <c r="J22" s="12"/>
      <c r="K22" s="12"/>
    </row>
    <row r="23" spans="1:11" x14ac:dyDescent="0.25">
      <c r="A23" s="87">
        <v>2</v>
      </c>
      <c r="B23" s="49" t="s">
        <v>61</v>
      </c>
      <c r="C23" s="38" t="s">
        <v>15</v>
      </c>
      <c r="D23" s="50">
        <v>45</v>
      </c>
      <c r="E23" s="50"/>
      <c r="F23" s="12"/>
      <c r="G23" s="50"/>
      <c r="H23" s="12"/>
      <c r="I23" s="50"/>
      <c r="J23" s="12"/>
      <c r="K23" s="12"/>
    </row>
    <row r="24" spans="1:11" x14ac:dyDescent="0.25">
      <c r="A24" s="87">
        <v>3</v>
      </c>
      <c r="B24" s="49" t="s">
        <v>148</v>
      </c>
      <c r="C24" s="38" t="s">
        <v>17</v>
      </c>
      <c r="D24" s="50">
        <v>15</v>
      </c>
      <c r="E24" s="50"/>
      <c r="F24" s="12"/>
      <c r="G24" s="50"/>
      <c r="H24" s="12"/>
      <c r="I24" s="50"/>
      <c r="J24" s="12"/>
      <c r="K24" s="12"/>
    </row>
    <row r="25" spans="1:11" ht="30" customHeight="1" x14ac:dyDescent="0.25">
      <c r="A25" s="87"/>
      <c r="B25" s="34" t="s">
        <v>125</v>
      </c>
      <c r="C25" s="38" t="s">
        <v>15</v>
      </c>
      <c r="D25" s="50">
        <f>D23*1.1+D24*0.2</f>
        <v>52.500000000000007</v>
      </c>
      <c r="E25" s="50"/>
      <c r="F25" s="12"/>
      <c r="G25" s="50"/>
      <c r="H25" s="12"/>
      <c r="I25" s="50"/>
      <c r="J25" s="12"/>
      <c r="K25" s="12"/>
    </row>
    <row r="26" spans="1:11" x14ac:dyDescent="0.25">
      <c r="A26" s="87"/>
      <c r="B26" s="53" t="s">
        <v>58</v>
      </c>
      <c r="C26" s="38" t="s">
        <v>21</v>
      </c>
      <c r="D26" s="62">
        <f>D23*6</f>
        <v>270</v>
      </c>
      <c r="E26" s="50"/>
      <c r="F26" s="12"/>
      <c r="G26" s="50"/>
      <c r="H26" s="12"/>
      <c r="I26" s="50"/>
      <c r="J26" s="12"/>
      <c r="K26" s="12"/>
    </row>
    <row r="27" spans="1:11" x14ac:dyDescent="0.25">
      <c r="A27" s="87"/>
      <c r="B27" s="53" t="s">
        <v>103</v>
      </c>
      <c r="C27" s="38" t="s">
        <v>21</v>
      </c>
      <c r="D27" s="50">
        <f>D23*0.04</f>
        <v>1.8</v>
      </c>
      <c r="E27" s="50"/>
      <c r="F27" s="12"/>
      <c r="G27" s="50"/>
      <c r="H27" s="12"/>
      <c r="I27" s="50"/>
      <c r="J27" s="12"/>
      <c r="K27" s="12"/>
    </row>
    <row r="28" spans="1:11" x14ac:dyDescent="0.25">
      <c r="A28" s="87"/>
      <c r="B28" s="53" t="s">
        <v>59</v>
      </c>
      <c r="C28" s="38" t="s">
        <v>16</v>
      </c>
      <c r="D28" s="50">
        <f>D23*0.7</f>
        <v>31.499999999999996</v>
      </c>
      <c r="E28" s="50"/>
      <c r="F28" s="12"/>
      <c r="G28" s="50"/>
      <c r="H28" s="12"/>
      <c r="I28" s="50"/>
      <c r="J28" s="12"/>
      <c r="K28" s="12"/>
    </row>
    <row r="29" spans="1:11" x14ac:dyDescent="0.25">
      <c r="A29" s="87"/>
      <c r="B29" s="53" t="s">
        <v>116</v>
      </c>
      <c r="C29" s="38" t="s">
        <v>39</v>
      </c>
      <c r="D29" s="50">
        <v>1</v>
      </c>
      <c r="E29" s="50"/>
      <c r="F29" s="12"/>
      <c r="G29" s="50"/>
      <c r="H29" s="12"/>
      <c r="I29" s="50"/>
      <c r="J29" s="12"/>
      <c r="K29" s="12"/>
    </row>
    <row r="30" spans="1:11" x14ac:dyDescent="0.25">
      <c r="A30" s="87"/>
      <c r="B30" s="53" t="s">
        <v>19</v>
      </c>
      <c r="C30" s="38" t="s">
        <v>20</v>
      </c>
      <c r="D30" s="50">
        <f>D25*0.07</f>
        <v>3.6750000000000007</v>
      </c>
      <c r="E30" s="50"/>
      <c r="F30" s="12"/>
      <c r="G30" s="50"/>
      <c r="H30" s="12"/>
      <c r="I30" s="50"/>
      <c r="J30" s="12"/>
      <c r="K30" s="12"/>
    </row>
    <row r="31" spans="1:11" ht="30" x14ac:dyDescent="0.25">
      <c r="A31" s="86">
        <v>4</v>
      </c>
      <c r="B31" s="28" t="s">
        <v>127</v>
      </c>
      <c r="C31" s="45" t="s">
        <v>15</v>
      </c>
      <c r="D31" s="50">
        <v>10</v>
      </c>
      <c r="E31" s="12"/>
      <c r="F31" s="12"/>
      <c r="G31" s="12"/>
      <c r="H31" s="12"/>
      <c r="I31" s="12"/>
      <c r="J31" s="12"/>
      <c r="K31" s="12"/>
    </row>
    <row r="32" spans="1:11" x14ac:dyDescent="0.25">
      <c r="A32" s="86">
        <v>5</v>
      </c>
      <c r="B32" s="28" t="s">
        <v>122</v>
      </c>
      <c r="C32" s="45" t="s">
        <v>15</v>
      </c>
      <c r="D32" s="50">
        <v>380</v>
      </c>
      <c r="E32" s="12"/>
      <c r="F32" s="12"/>
      <c r="G32" s="12"/>
      <c r="H32" s="12"/>
      <c r="I32" s="12"/>
      <c r="J32" s="12"/>
      <c r="K32" s="12"/>
    </row>
    <row r="33" spans="1:11" ht="30" x14ac:dyDescent="0.25">
      <c r="A33" s="86"/>
      <c r="B33" s="14" t="s">
        <v>63</v>
      </c>
      <c r="C33" s="39" t="s">
        <v>15</v>
      </c>
      <c r="D33" s="12">
        <f>D31*1.025</f>
        <v>10.25</v>
      </c>
      <c r="E33" s="12"/>
      <c r="F33" s="12"/>
      <c r="G33" s="12"/>
      <c r="H33" s="12"/>
      <c r="I33" s="12"/>
      <c r="J33" s="12"/>
      <c r="K33" s="12"/>
    </row>
    <row r="34" spans="1:11" ht="45" x14ac:dyDescent="0.25">
      <c r="A34" s="86"/>
      <c r="B34" s="34" t="s">
        <v>126</v>
      </c>
      <c r="C34" s="39" t="s">
        <v>15</v>
      </c>
      <c r="D34" s="55">
        <f>D32*1.02+D31*1.02</f>
        <v>397.8</v>
      </c>
      <c r="E34" s="12"/>
      <c r="F34" s="12"/>
      <c r="G34" s="12"/>
      <c r="H34" s="12"/>
      <c r="I34" s="12"/>
      <c r="J34" s="12"/>
      <c r="K34" s="12"/>
    </row>
    <row r="35" spans="1:11" x14ac:dyDescent="0.25">
      <c r="A35" s="86"/>
      <c r="B35" s="34" t="s">
        <v>123</v>
      </c>
      <c r="C35" s="39" t="s">
        <v>39</v>
      </c>
      <c r="D35" s="55">
        <f>D31*4</f>
        <v>40</v>
      </c>
      <c r="E35" s="12"/>
      <c r="F35" s="12"/>
      <c r="G35" s="12"/>
      <c r="H35" s="12"/>
      <c r="I35" s="12"/>
      <c r="J35" s="12"/>
      <c r="K35" s="12"/>
    </row>
    <row r="36" spans="1:11" ht="15.75" x14ac:dyDescent="0.3">
      <c r="A36" s="86"/>
      <c r="B36" s="11" t="s">
        <v>19</v>
      </c>
      <c r="C36" s="39" t="s">
        <v>20</v>
      </c>
      <c r="D36" s="12">
        <f>D31*0.08</f>
        <v>0.8</v>
      </c>
      <c r="E36" s="12"/>
      <c r="F36" s="12"/>
      <c r="G36" s="12"/>
      <c r="H36" s="12"/>
      <c r="I36" s="12"/>
      <c r="J36" s="12"/>
      <c r="K36" s="12"/>
    </row>
    <row r="37" spans="1:11" ht="30" x14ac:dyDescent="0.25">
      <c r="A37" s="86">
        <v>6</v>
      </c>
      <c r="B37" s="49" t="s">
        <v>159</v>
      </c>
      <c r="C37" s="45" t="s">
        <v>15</v>
      </c>
      <c r="D37" s="12">
        <v>4</v>
      </c>
      <c r="E37" s="12"/>
      <c r="F37" s="12"/>
      <c r="G37" s="12"/>
      <c r="H37" s="12"/>
      <c r="I37" s="12"/>
      <c r="J37" s="12"/>
      <c r="K37" s="12"/>
    </row>
    <row r="38" spans="1:11" x14ac:dyDescent="0.25">
      <c r="A38" s="86">
        <v>7</v>
      </c>
      <c r="B38" s="49" t="s">
        <v>137</v>
      </c>
      <c r="C38" s="45" t="s">
        <v>15</v>
      </c>
      <c r="D38" s="50">
        <v>25</v>
      </c>
      <c r="E38" s="50"/>
      <c r="F38" s="12"/>
      <c r="G38" s="50"/>
      <c r="H38" s="12"/>
      <c r="I38" s="50"/>
      <c r="J38" s="12"/>
      <c r="K38" s="12"/>
    </row>
    <row r="39" spans="1:11" x14ac:dyDescent="0.25">
      <c r="A39" s="86"/>
      <c r="B39" s="63" t="s">
        <v>160</v>
      </c>
      <c r="C39" s="45" t="s">
        <v>15</v>
      </c>
      <c r="D39" s="50">
        <f>D37*1.05</f>
        <v>4.2</v>
      </c>
      <c r="E39" s="50"/>
      <c r="F39" s="12"/>
      <c r="G39" s="50"/>
      <c r="H39" s="12"/>
      <c r="I39" s="50"/>
      <c r="J39" s="12"/>
      <c r="K39" s="12"/>
    </row>
    <row r="40" spans="1:11" ht="15.75" x14ac:dyDescent="0.3">
      <c r="A40" s="86"/>
      <c r="B40" s="77" t="s">
        <v>130</v>
      </c>
      <c r="C40" s="45" t="s">
        <v>15</v>
      </c>
      <c r="D40" s="50">
        <f>D38*1.05+D37*1.1</f>
        <v>30.65</v>
      </c>
      <c r="E40" s="50"/>
      <c r="F40" s="12"/>
      <c r="G40" s="50"/>
      <c r="H40" s="12"/>
      <c r="I40" s="50"/>
      <c r="J40" s="12"/>
      <c r="K40" s="12"/>
    </row>
    <row r="41" spans="1:11" ht="30" x14ac:dyDescent="0.25">
      <c r="A41" s="86"/>
      <c r="B41" s="15" t="s">
        <v>131</v>
      </c>
      <c r="C41" s="45" t="s">
        <v>15</v>
      </c>
      <c r="D41" s="50">
        <f>D37</f>
        <v>4</v>
      </c>
      <c r="E41" s="50"/>
      <c r="F41" s="12"/>
      <c r="G41" s="50"/>
      <c r="H41" s="12"/>
      <c r="I41" s="50"/>
      <c r="J41" s="12"/>
      <c r="K41" s="12"/>
    </row>
    <row r="42" spans="1:11" ht="30" x14ac:dyDescent="0.3">
      <c r="A42" s="86"/>
      <c r="B42" s="35" t="s">
        <v>132</v>
      </c>
      <c r="C42" s="45" t="s">
        <v>15</v>
      </c>
      <c r="D42" s="50">
        <f>D38</f>
        <v>25</v>
      </c>
      <c r="E42" s="50"/>
      <c r="F42" s="12"/>
      <c r="G42" s="50"/>
      <c r="H42" s="12"/>
      <c r="I42" s="50"/>
      <c r="J42" s="12"/>
      <c r="K42" s="12"/>
    </row>
    <row r="43" spans="1:11" ht="15.75" x14ac:dyDescent="0.3">
      <c r="A43" s="86"/>
      <c r="B43" s="35" t="s">
        <v>136</v>
      </c>
      <c r="C43" s="45" t="s">
        <v>15</v>
      </c>
      <c r="D43" s="50">
        <f>D37</f>
        <v>4</v>
      </c>
      <c r="E43" s="50"/>
      <c r="F43" s="12"/>
      <c r="G43" s="50"/>
      <c r="H43" s="12"/>
      <c r="I43" s="50"/>
      <c r="J43" s="12"/>
      <c r="K43" s="12"/>
    </row>
    <row r="44" spans="1:11" ht="15.75" x14ac:dyDescent="0.3">
      <c r="A44" s="86"/>
      <c r="B44" s="35" t="s">
        <v>133</v>
      </c>
      <c r="C44" s="45" t="s">
        <v>17</v>
      </c>
      <c r="D44" s="50">
        <v>12</v>
      </c>
      <c r="E44" s="50"/>
      <c r="F44" s="12"/>
      <c r="G44" s="50"/>
      <c r="H44" s="12"/>
      <c r="I44" s="50"/>
      <c r="J44" s="12"/>
      <c r="K44" s="12"/>
    </row>
    <row r="45" spans="1:11" ht="15.75" x14ac:dyDescent="0.3">
      <c r="A45" s="86"/>
      <c r="B45" s="35" t="s">
        <v>19</v>
      </c>
      <c r="C45" s="45" t="s">
        <v>20</v>
      </c>
      <c r="D45" s="50">
        <f>D37*0.1+D38*0.08</f>
        <v>2.4</v>
      </c>
      <c r="E45" s="50"/>
      <c r="F45" s="12"/>
      <c r="G45" s="50"/>
      <c r="H45" s="12"/>
      <c r="I45" s="50"/>
      <c r="J45" s="12"/>
      <c r="K45" s="12"/>
    </row>
    <row r="46" spans="1:11" ht="24.75" customHeight="1" x14ac:dyDescent="0.25">
      <c r="A46" s="86">
        <v>8</v>
      </c>
      <c r="B46" s="31" t="s">
        <v>140</v>
      </c>
      <c r="C46" s="45" t="s">
        <v>15</v>
      </c>
      <c r="D46" s="50">
        <v>1145</v>
      </c>
      <c r="E46" s="12"/>
      <c r="F46" s="12"/>
      <c r="G46" s="12"/>
      <c r="H46" s="12"/>
      <c r="I46" s="12"/>
      <c r="J46" s="12"/>
      <c r="K46" s="12"/>
    </row>
    <row r="47" spans="1:11" ht="15.75" x14ac:dyDescent="0.3">
      <c r="A47" s="86"/>
      <c r="B47" s="11" t="s">
        <v>65</v>
      </c>
      <c r="C47" s="39" t="s">
        <v>21</v>
      </c>
      <c r="D47" s="55">
        <f>0.7*D46</f>
        <v>801.5</v>
      </c>
      <c r="E47" s="12"/>
      <c r="F47" s="12"/>
      <c r="G47" s="12"/>
      <c r="H47" s="12"/>
      <c r="I47" s="12"/>
      <c r="J47" s="12"/>
      <c r="K47" s="12"/>
    </row>
    <row r="48" spans="1:11" x14ac:dyDescent="0.25">
      <c r="A48" s="86"/>
      <c r="B48" s="34" t="s">
        <v>138</v>
      </c>
      <c r="C48" s="39" t="s">
        <v>21</v>
      </c>
      <c r="D48" s="55">
        <f>D46*0.35</f>
        <v>400.75</v>
      </c>
      <c r="E48" s="12"/>
      <c r="F48" s="12"/>
      <c r="G48" s="12"/>
      <c r="H48" s="12"/>
      <c r="I48" s="12"/>
      <c r="J48" s="12"/>
      <c r="K48" s="12"/>
    </row>
    <row r="49" spans="1:11" x14ac:dyDescent="0.25">
      <c r="A49" s="86"/>
      <c r="B49" s="34" t="s">
        <v>139</v>
      </c>
      <c r="C49" s="39" t="s">
        <v>21</v>
      </c>
      <c r="D49" s="55">
        <f>D46*0.15</f>
        <v>171.75</v>
      </c>
      <c r="E49" s="12"/>
      <c r="F49" s="12"/>
      <c r="G49" s="12"/>
      <c r="H49" s="12"/>
      <c r="I49" s="12"/>
      <c r="J49" s="12"/>
      <c r="K49" s="12"/>
    </row>
    <row r="50" spans="1:11" ht="15.75" x14ac:dyDescent="0.3">
      <c r="A50" s="86"/>
      <c r="B50" s="11" t="s">
        <v>66</v>
      </c>
      <c r="C50" s="39" t="s">
        <v>15</v>
      </c>
      <c r="D50" s="12">
        <f>0.009*D46</f>
        <v>10.305</v>
      </c>
      <c r="E50" s="12"/>
      <c r="F50" s="12"/>
      <c r="G50" s="12"/>
      <c r="H50" s="12"/>
      <c r="I50" s="12"/>
      <c r="J50" s="12"/>
      <c r="K50" s="12"/>
    </row>
    <row r="51" spans="1:11" ht="15.75" x14ac:dyDescent="0.3">
      <c r="A51" s="86"/>
      <c r="B51" s="11" t="s">
        <v>106</v>
      </c>
      <c r="C51" s="39" t="s">
        <v>17</v>
      </c>
      <c r="D51" s="55">
        <v>1500</v>
      </c>
      <c r="E51" s="12"/>
      <c r="F51" s="12"/>
      <c r="G51" s="12"/>
      <c r="H51" s="12"/>
      <c r="I51" s="12"/>
      <c r="J51" s="12"/>
      <c r="K51" s="12"/>
    </row>
    <row r="52" spans="1:11" ht="15.75" x14ac:dyDescent="0.3">
      <c r="A52" s="86"/>
      <c r="B52" s="11" t="s">
        <v>105</v>
      </c>
      <c r="C52" s="39" t="s">
        <v>17</v>
      </c>
      <c r="D52" s="55">
        <f>0.5*D46</f>
        <v>572.5</v>
      </c>
      <c r="E52" s="12"/>
      <c r="F52" s="12"/>
      <c r="G52" s="12"/>
      <c r="H52" s="12"/>
      <c r="I52" s="12"/>
      <c r="J52" s="12"/>
      <c r="K52" s="12"/>
    </row>
    <row r="53" spans="1:11" ht="15.75" x14ac:dyDescent="0.3">
      <c r="A53" s="86"/>
      <c r="B53" s="11" t="s">
        <v>19</v>
      </c>
      <c r="C53" s="39" t="s">
        <v>20</v>
      </c>
      <c r="D53" s="12">
        <f>D46*0.01</f>
        <v>11.450000000000001</v>
      </c>
      <c r="E53" s="12"/>
      <c r="F53" s="12"/>
      <c r="G53" s="12"/>
      <c r="H53" s="12"/>
      <c r="I53" s="12"/>
      <c r="J53" s="12"/>
      <c r="K53" s="12"/>
    </row>
    <row r="54" spans="1:11" ht="30" x14ac:dyDescent="0.3">
      <c r="A54" s="87">
        <v>9</v>
      </c>
      <c r="B54" s="78" t="s">
        <v>141</v>
      </c>
      <c r="C54" s="39" t="s">
        <v>17</v>
      </c>
      <c r="D54" s="12">
        <v>32</v>
      </c>
      <c r="E54" s="12"/>
      <c r="F54" s="12"/>
      <c r="G54" s="12"/>
      <c r="H54" s="12"/>
      <c r="I54" s="12"/>
      <c r="J54" s="12"/>
      <c r="K54" s="12"/>
    </row>
    <row r="55" spans="1:11" ht="15.75" x14ac:dyDescent="0.3">
      <c r="A55" s="87"/>
      <c r="B55" s="35" t="s">
        <v>142</v>
      </c>
      <c r="C55" s="39" t="s">
        <v>17</v>
      </c>
      <c r="D55" s="55">
        <f>D54*1.1</f>
        <v>35.200000000000003</v>
      </c>
      <c r="E55" s="12"/>
      <c r="F55" s="12"/>
      <c r="G55" s="12"/>
      <c r="H55" s="12"/>
      <c r="I55" s="12"/>
      <c r="J55" s="12"/>
      <c r="K55" s="12"/>
    </row>
    <row r="56" spans="1:11" ht="15.75" x14ac:dyDescent="0.3">
      <c r="A56" s="87"/>
      <c r="B56" s="11" t="s">
        <v>128</v>
      </c>
      <c r="C56" s="39" t="s">
        <v>39</v>
      </c>
      <c r="D56" s="55">
        <v>8</v>
      </c>
      <c r="E56" s="12"/>
      <c r="F56" s="12"/>
      <c r="G56" s="12"/>
      <c r="H56" s="12"/>
      <c r="I56" s="12"/>
      <c r="J56" s="12"/>
      <c r="K56" s="12"/>
    </row>
    <row r="57" spans="1:11" x14ac:dyDescent="0.25">
      <c r="A57" s="87">
        <v>10</v>
      </c>
      <c r="B57" s="49" t="s">
        <v>143</v>
      </c>
      <c r="C57" s="38" t="s">
        <v>15</v>
      </c>
      <c r="D57" s="50">
        <v>15</v>
      </c>
      <c r="E57" s="50"/>
      <c r="F57" s="12"/>
      <c r="G57" s="50"/>
      <c r="H57" s="12"/>
      <c r="I57" s="50"/>
      <c r="J57" s="12"/>
      <c r="K57" s="12"/>
    </row>
    <row r="58" spans="1:11" ht="30" x14ac:dyDescent="0.25">
      <c r="A58" s="87"/>
      <c r="B58" s="34" t="s">
        <v>64</v>
      </c>
      <c r="C58" s="38" t="s">
        <v>15</v>
      </c>
      <c r="D58" s="50">
        <f>D57*1.05</f>
        <v>15.75</v>
      </c>
      <c r="E58" s="50"/>
      <c r="F58" s="12"/>
      <c r="G58" s="50"/>
      <c r="H58" s="12"/>
      <c r="I58" s="50"/>
      <c r="J58" s="12"/>
      <c r="K58" s="12"/>
    </row>
    <row r="59" spans="1:11" x14ac:dyDescent="0.25">
      <c r="A59" s="87"/>
      <c r="B59" s="53" t="s">
        <v>58</v>
      </c>
      <c r="C59" s="38" t="s">
        <v>21</v>
      </c>
      <c r="D59" s="56">
        <f>D57*5</f>
        <v>75</v>
      </c>
      <c r="E59" s="50"/>
      <c r="F59" s="12"/>
      <c r="G59" s="50"/>
      <c r="H59" s="12"/>
      <c r="I59" s="50"/>
      <c r="J59" s="12"/>
      <c r="K59" s="12"/>
    </row>
    <row r="60" spans="1:11" x14ac:dyDescent="0.25">
      <c r="A60" s="87"/>
      <c r="B60" s="53" t="s">
        <v>104</v>
      </c>
      <c r="C60" s="38" t="s">
        <v>21</v>
      </c>
      <c r="D60" s="50">
        <f>D57*0.04</f>
        <v>0.6</v>
      </c>
      <c r="E60" s="50"/>
      <c r="F60" s="12"/>
      <c r="G60" s="50"/>
      <c r="H60" s="12"/>
      <c r="I60" s="50"/>
      <c r="J60" s="12"/>
      <c r="K60" s="12"/>
    </row>
    <row r="61" spans="1:11" x14ac:dyDescent="0.25">
      <c r="A61" s="87"/>
      <c r="B61" s="53" t="s">
        <v>59</v>
      </c>
      <c r="C61" s="38" t="s">
        <v>16</v>
      </c>
      <c r="D61" s="50">
        <f>D57*0.7</f>
        <v>10.5</v>
      </c>
      <c r="E61" s="50"/>
      <c r="F61" s="12"/>
      <c r="G61" s="50"/>
      <c r="H61" s="12"/>
      <c r="I61" s="50"/>
      <c r="J61" s="12"/>
      <c r="K61" s="12"/>
    </row>
    <row r="62" spans="1:11" x14ac:dyDescent="0.25">
      <c r="A62" s="87"/>
      <c r="B62" s="53" t="s">
        <v>19</v>
      </c>
      <c r="C62" s="38" t="s">
        <v>20</v>
      </c>
      <c r="D62" s="50">
        <f>D58*0.08</f>
        <v>1.26</v>
      </c>
      <c r="E62" s="50"/>
      <c r="F62" s="12"/>
      <c r="G62" s="50"/>
      <c r="H62" s="12"/>
      <c r="I62" s="50"/>
      <c r="J62" s="12"/>
      <c r="K62" s="12"/>
    </row>
    <row r="63" spans="1:11" ht="30" x14ac:dyDescent="0.3">
      <c r="A63" s="86">
        <v>11</v>
      </c>
      <c r="B63" s="96" t="s">
        <v>67</v>
      </c>
      <c r="C63" s="45" t="s">
        <v>17</v>
      </c>
      <c r="D63" s="50">
        <v>275</v>
      </c>
      <c r="E63" s="12"/>
      <c r="F63" s="12"/>
      <c r="G63" s="12"/>
      <c r="H63" s="12"/>
      <c r="I63" s="12"/>
      <c r="J63" s="12"/>
      <c r="K63" s="12"/>
    </row>
    <row r="64" spans="1:11" ht="15.75" x14ac:dyDescent="0.3">
      <c r="A64" s="86"/>
      <c r="B64" s="11" t="s">
        <v>68</v>
      </c>
      <c r="C64" s="39" t="s">
        <v>17</v>
      </c>
      <c r="D64" s="12">
        <f>1.03*D63</f>
        <v>283.25</v>
      </c>
      <c r="E64" s="12"/>
      <c r="F64" s="12"/>
      <c r="G64" s="12"/>
      <c r="H64" s="12"/>
      <c r="I64" s="12"/>
      <c r="J64" s="12"/>
      <c r="K64" s="12"/>
    </row>
    <row r="65" spans="1:11" ht="15.75" x14ac:dyDescent="0.3">
      <c r="A65" s="86"/>
      <c r="B65" s="11" t="s">
        <v>70</v>
      </c>
      <c r="C65" s="39" t="s">
        <v>39</v>
      </c>
      <c r="D65" s="12">
        <f>D63*4</f>
        <v>1100</v>
      </c>
      <c r="E65" s="12"/>
      <c r="F65" s="12"/>
      <c r="G65" s="12"/>
      <c r="H65" s="12"/>
      <c r="I65" s="12"/>
      <c r="J65" s="12"/>
      <c r="K65" s="12"/>
    </row>
    <row r="66" spans="1:11" ht="15.75" x14ac:dyDescent="0.3">
      <c r="A66" s="86"/>
      <c r="B66" s="11" t="s">
        <v>69</v>
      </c>
      <c r="C66" s="39" t="s">
        <v>39</v>
      </c>
      <c r="D66" s="12">
        <v>15</v>
      </c>
      <c r="E66" s="12"/>
      <c r="F66" s="12"/>
      <c r="G66" s="12"/>
      <c r="H66" s="12"/>
      <c r="I66" s="12"/>
      <c r="J66" s="12"/>
      <c r="K66" s="12"/>
    </row>
    <row r="67" spans="1:11" ht="15.75" x14ac:dyDescent="0.3">
      <c r="A67" s="86"/>
      <c r="B67" s="11" t="s">
        <v>19</v>
      </c>
      <c r="C67" s="39" t="s">
        <v>20</v>
      </c>
      <c r="D67" s="12">
        <f>D63*0.03</f>
        <v>8.25</v>
      </c>
      <c r="E67" s="12"/>
      <c r="F67" s="12"/>
      <c r="G67" s="12"/>
      <c r="H67" s="12"/>
      <c r="I67" s="12"/>
      <c r="J67" s="12"/>
      <c r="K67" s="12"/>
    </row>
    <row r="68" spans="1:11" ht="105" x14ac:dyDescent="0.25">
      <c r="A68" s="86">
        <v>12</v>
      </c>
      <c r="B68" s="49" t="s">
        <v>224</v>
      </c>
      <c r="C68" s="38" t="s">
        <v>16</v>
      </c>
      <c r="D68" s="50">
        <v>17</v>
      </c>
      <c r="E68" s="50"/>
      <c r="F68" s="12"/>
      <c r="G68" s="50"/>
      <c r="H68" s="12"/>
      <c r="I68" s="50"/>
      <c r="J68" s="12"/>
      <c r="K68" s="12"/>
    </row>
    <row r="69" spans="1:11" ht="30" x14ac:dyDescent="0.25">
      <c r="A69" s="86">
        <v>13</v>
      </c>
      <c r="B69" s="49" t="s">
        <v>220</v>
      </c>
      <c r="C69" s="38" t="s">
        <v>16</v>
      </c>
      <c r="D69" s="50">
        <v>15</v>
      </c>
      <c r="E69" s="50"/>
      <c r="F69" s="12"/>
      <c r="G69" s="50"/>
      <c r="H69" s="12"/>
      <c r="I69" s="50"/>
      <c r="J69" s="12"/>
      <c r="K69" s="12"/>
    </row>
    <row r="70" spans="1:11" ht="75" x14ac:dyDescent="0.25">
      <c r="A70" s="86">
        <v>14</v>
      </c>
      <c r="B70" s="49" t="s">
        <v>144</v>
      </c>
      <c r="C70" s="38" t="s">
        <v>16</v>
      </c>
      <c r="D70" s="50">
        <v>8</v>
      </c>
      <c r="E70" s="50"/>
      <c r="F70" s="12"/>
      <c r="G70" s="50"/>
      <c r="H70" s="12"/>
      <c r="I70" s="50"/>
      <c r="J70" s="12"/>
      <c r="K70" s="12"/>
    </row>
    <row r="71" spans="1:11" x14ac:dyDescent="0.25">
      <c r="A71" s="86"/>
      <c r="B71" s="34" t="s">
        <v>76</v>
      </c>
      <c r="C71" s="38" t="s">
        <v>37</v>
      </c>
      <c r="D71" s="50">
        <v>110</v>
      </c>
      <c r="E71" s="50"/>
      <c r="F71" s="12"/>
      <c r="G71" s="50"/>
      <c r="H71" s="12"/>
      <c r="I71" s="50"/>
      <c r="J71" s="12"/>
      <c r="K71" s="12"/>
    </row>
    <row r="72" spans="1:11" x14ac:dyDescent="0.25">
      <c r="A72" s="86"/>
      <c r="B72" s="53" t="s">
        <v>77</v>
      </c>
      <c r="C72" s="38" t="s">
        <v>37</v>
      </c>
      <c r="D72" s="50">
        <v>55</v>
      </c>
      <c r="E72" s="50"/>
      <c r="F72" s="12"/>
      <c r="G72" s="50"/>
      <c r="H72" s="12"/>
      <c r="I72" s="50"/>
      <c r="J72" s="12"/>
      <c r="K72" s="12"/>
    </row>
    <row r="73" spans="1:11" x14ac:dyDescent="0.25">
      <c r="A73" s="86"/>
      <c r="B73" s="53" t="s">
        <v>19</v>
      </c>
      <c r="C73" s="38" t="s">
        <v>20</v>
      </c>
      <c r="D73" s="50">
        <f>(D70+D69+D68)*0.2</f>
        <v>8</v>
      </c>
      <c r="E73" s="50"/>
      <c r="F73" s="12"/>
      <c r="G73" s="50"/>
      <c r="H73" s="12"/>
      <c r="I73" s="50"/>
      <c r="J73" s="12"/>
      <c r="K73" s="12"/>
    </row>
    <row r="74" spans="1:11" x14ac:dyDescent="0.25">
      <c r="A74" s="86">
        <v>15</v>
      </c>
      <c r="B74" s="58" t="s">
        <v>78</v>
      </c>
      <c r="C74" s="38"/>
      <c r="D74" s="38"/>
      <c r="E74" s="38"/>
      <c r="F74" s="12"/>
      <c r="G74" s="38"/>
      <c r="H74" s="12"/>
      <c r="I74" s="38"/>
      <c r="J74" s="12"/>
      <c r="K74" s="12"/>
    </row>
    <row r="75" spans="1:11" ht="30" x14ac:dyDescent="0.25">
      <c r="A75" s="86"/>
      <c r="B75" s="34" t="s">
        <v>79</v>
      </c>
      <c r="C75" s="38" t="s">
        <v>17</v>
      </c>
      <c r="D75" s="50">
        <v>15</v>
      </c>
      <c r="E75" s="50"/>
      <c r="F75" s="12"/>
      <c r="G75" s="50"/>
      <c r="H75" s="12"/>
      <c r="I75" s="50"/>
      <c r="J75" s="12"/>
      <c r="K75" s="12"/>
    </row>
    <row r="76" spans="1:11" ht="30" x14ac:dyDescent="0.25">
      <c r="A76" s="86"/>
      <c r="B76" s="34" t="s">
        <v>80</v>
      </c>
      <c r="C76" s="38" t="s">
        <v>17</v>
      </c>
      <c r="D76" s="50">
        <v>15</v>
      </c>
      <c r="E76" s="50"/>
      <c r="F76" s="12"/>
      <c r="G76" s="50"/>
      <c r="H76" s="12"/>
      <c r="I76" s="50"/>
      <c r="J76" s="12"/>
      <c r="K76" s="12"/>
    </row>
    <row r="77" spans="1:11" x14ac:dyDescent="0.25">
      <c r="A77" s="86"/>
      <c r="B77" s="34" t="s">
        <v>145</v>
      </c>
      <c r="C77" s="38" t="s">
        <v>16</v>
      </c>
      <c r="D77" s="50">
        <v>8</v>
      </c>
      <c r="E77" s="50"/>
      <c r="F77" s="12"/>
      <c r="G77" s="50"/>
      <c r="H77" s="12"/>
      <c r="I77" s="50"/>
      <c r="J77" s="12"/>
      <c r="K77" s="12"/>
    </row>
    <row r="78" spans="1:11" x14ac:dyDescent="0.25">
      <c r="A78" s="86"/>
      <c r="B78" s="34" t="s">
        <v>81</v>
      </c>
      <c r="C78" s="38" t="s">
        <v>16</v>
      </c>
      <c r="D78" s="50">
        <v>30</v>
      </c>
      <c r="E78" s="50"/>
      <c r="F78" s="12"/>
      <c r="G78" s="50"/>
      <c r="H78" s="12"/>
      <c r="I78" s="50"/>
      <c r="J78" s="12"/>
      <c r="K78" s="12"/>
    </row>
    <row r="79" spans="1:11" x14ac:dyDescent="0.25">
      <c r="A79" s="86"/>
      <c r="B79" s="34" t="s">
        <v>82</v>
      </c>
      <c r="C79" s="38" t="s">
        <v>16</v>
      </c>
      <c r="D79" s="50">
        <v>15</v>
      </c>
      <c r="E79" s="50"/>
      <c r="F79" s="12"/>
      <c r="G79" s="50"/>
      <c r="H79" s="12"/>
      <c r="I79" s="50"/>
      <c r="J79" s="12"/>
      <c r="K79" s="12"/>
    </row>
    <row r="80" spans="1:11" x14ac:dyDescent="0.25">
      <c r="A80" s="86">
        <v>16</v>
      </c>
      <c r="B80" s="59" t="s">
        <v>83</v>
      </c>
      <c r="C80" s="38"/>
      <c r="D80" s="50"/>
      <c r="E80" s="50"/>
      <c r="F80" s="12"/>
      <c r="G80" s="50"/>
      <c r="H80" s="12"/>
      <c r="I80" s="50"/>
      <c r="J80" s="12"/>
      <c r="K80" s="12"/>
    </row>
    <row r="81" spans="1:11" x14ac:dyDescent="0.25">
      <c r="A81" s="86"/>
      <c r="B81" s="34" t="s">
        <v>38</v>
      </c>
      <c r="C81" s="38" t="s">
        <v>17</v>
      </c>
      <c r="D81" s="50">
        <v>12</v>
      </c>
      <c r="E81" s="50"/>
      <c r="F81" s="12"/>
      <c r="G81" s="50"/>
      <c r="H81" s="12"/>
      <c r="I81" s="50"/>
      <c r="J81" s="12"/>
      <c r="K81" s="12"/>
    </row>
    <row r="82" spans="1:11" x14ac:dyDescent="0.25">
      <c r="A82" s="86"/>
      <c r="B82" s="34" t="s">
        <v>84</v>
      </c>
      <c r="C82" s="38" t="s">
        <v>17</v>
      </c>
      <c r="D82" s="50">
        <v>8</v>
      </c>
      <c r="E82" s="50"/>
      <c r="F82" s="12"/>
      <c r="G82" s="50"/>
      <c r="H82" s="12"/>
      <c r="I82" s="50"/>
      <c r="J82" s="12"/>
      <c r="K82" s="12"/>
    </row>
    <row r="83" spans="1:11" x14ac:dyDescent="0.25">
      <c r="A83" s="86"/>
      <c r="B83" s="34" t="s">
        <v>190</v>
      </c>
      <c r="C83" s="38" t="s">
        <v>16</v>
      </c>
      <c r="D83" s="50">
        <v>15</v>
      </c>
      <c r="E83" s="50"/>
      <c r="F83" s="12"/>
      <c r="G83" s="50"/>
      <c r="H83" s="12"/>
      <c r="I83" s="50"/>
      <c r="J83" s="12"/>
      <c r="K83" s="12"/>
    </row>
    <row r="84" spans="1:11" x14ac:dyDescent="0.25">
      <c r="A84" s="86"/>
      <c r="B84" s="34" t="s">
        <v>191</v>
      </c>
      <c r="C84" s="38" t="s">
        <v>16</v>
      </c>
      <c r="D84" s="50">
        <v>15</v>
      </c>
      <c r="E84" s="50"/>
      <c r="F84" s="12"/>
      <c r="G84" s="50"/>
      <c r="H84" s="12"/>
      <c r="I84" s="50"/>
      <c r="J84" s="12"/>
      <c r="K84" s="12"/>
    </row>
    <row r="85" spans="1:11" x14ac:dyDescent="0.25">
      <c r="A85" s="86"/>
      <c r="B85" s="34" t="s">
        <v>146</v>
      </c>
      <c r="C85" s="38" t="s">
        <v>16</v>
      </c>
      <c r="D85" s="50">
        <v>15</v>
      </c>
      <c r="E85" s="50"/>
      <c r="F85" s="12"/>
      <c r="G85" s="50"/>
      <c r="H85" s="12"/>
      <c r="I85" s="50"/>
      <c r="J85" s="12"/>
      <c r="K85" s="12"/>
    </row>
    <row r="86" spans="1:11" x14ac:dyDescent="0.25">
      <c r="A86" s="86"/>
      <c r="B86" s="34" t="s">
        <v>89</v>
      </c>
      <c r="C86" s="38" t="s">
        <v>16</v>
      </c>
      <c r="D86" s="50">
        <v>30</v>
      </c>
      <c r="E86" s="50"/>
      <c r="F86" s="12"/>
      <c r="G86" s="50"/>
      <c r="H86" s="12"/>
      <c r="I86" s="50"/>
      <c r="J86" s="12"/>
      <c r="K86" s="12"/>
    </row>
    <row r="87" spans="1:11" x14ac:dyDescent="0.25">
      <c r="A87" s="86"/>
      <c r="B87" s="34" t="s">
        <v>85</v>
      </c>
      <c r="C87" s="38" t="s">
        <v>16</v>
      </c>
      <c r="D87" s="50">
        <v>45</v>
      </c>
      <c r="E87" s="50"/>
      <c r="F87" s="12"/>
      <c r="G87" s="50"/>
      <c r="H87" s="12"/>
      <c r="I87" s="50"/>
      <c r="J87" s="12"/>
      <c r="K87" s="12"/>
    </row>
    <row r="88" spans="1:11" x14ac:dyDescent="0.25">
      <c r="A88" s="86">
        <v>17</v>
      </c>
      <c r="B88" s="60" t="s">
        <v>93</v>
      </c>
      <c r="C88" s="38"/>
      <c r="D88" s="50"/>
      <c r="E88" s="50"/>
      <c r="F88" s="12"/>
      <c r="G88" s="50"/>
      <c r="H88" s="12"/>
      <c r="I88" s="50"/>
      <c r="J88" s="12"/>
      <c r="K88" s="12"/>
    </row>
    <row r="89" spans="1:11" ht="15.75" x14ac:dyDescent="0.3">
      <c r="A89" s="87"/>
      <c r="B89" s="90" t="s">
        <v>173</v>
      </c>
      <c r="C89" s="91" t="s">
        <v>39</v>
      </c>
      <c r="D89" s="10">
        <v>2</v>
      </c>
      <c r="E89" s="43"/>
      <c r="F89" s="12"/>
      <c r="G89" s="43"/>
      <c r="H89" s="12"/>
      <c r="I89" s="42"/>
      <c r="J89" s="12"/>
      <c r="K89" s="12"/>
    </row>
    <row r="90" spans="1:11" ht="15.75" x14ac:dyDescent="0.3">
      <c r="A90" s="87"/>
      <c r="B90" s="90" t="s">
        <v>174</v>
      </c>
      <c r="C90" s="91" t="s">
        <v>39</v>
      </c>
      <c r="D90" s="10">
        <v>8</v>
      </c>
      <c r="E90" s="62"/>
      <c r="F90" s="12"/>
      <c r="G90" s="62"/>
      <c r="H90" s="12"/>
      <c r="I90" s="57"/>
      <c r="J90" s="12"/>
      <c r="K90" s="12"/>
    </row>
    <row r="91" spans="1:11" ht="15.75" x14ac:dyDescent="0.3">
      <c r="A91" s="87"/>
      <c r="B91" s="90" t="s">
        <v>176</v>
      </c>
      <c r="C91" s="91" t="s">
        <v>39</v>
      </c>
      <c r="D91" s="10">
        <v>4</v>
      </c>
      <c r="E91" s="43"/>
      <c r="F91" s="12"/>
      <c r="G91" s="43"/>
      <c r="H91" s="12"/>
      <c r="I91" s="42"/>
      <c r="J91" s="12"/>
      <c r="K91" s="12"/>
    </row>
    <row r="92" spans="1:11" ht="15.75" x14ac:dyDescent="0.3">
      <c r="A92" s="87"/>
      <c r="B92" s="90" t="s">
        <v>177</v>
      </c>
      <c r="C92" s="91" t="s">
        <v>39</v>
      </c>
      <c r="D92" s="10">
        <v>4</v>
      </c>
      <c r="E92" s="43"/>
      <c r="F92" s="12"/>
      <c r="G92" s="43"/>
      <c r="H92" s="12"/>
      <c r="I92" s="42"/>
      <c r="J92" s="12"/>
      <c r="K92" s="12"/>
    </row>
    <row r="93" spans="1:11" x14ac:dyDescent="0.25">
      <c r="A93" s="86"/>
      <c r="B93" s="93" t="s">
        <v>179</v>
      </c>
      <c r="C93" s="94" t="s">
        <v>17</v>
      </c>
      <c r="D93" s="95">
        <v>15</v>
      </c>
      <c r="E93" s="62"/>
      <c r="F93" s="12"/>
      <c r="G93" s="62"/>
      <c r="H93" s="12"/>
      <c r="I93" s="50"/>
      <c r="J93" s="12"/>
      <c r="K93" s="12"/>
    </row>
    <row r="94" spans="1:11" ht="30" x14ac:dyDescent="0.25">
      <c r="A94" s="86"/>
      <c r="B94" s="15" t="s">
        <v>40</v>
      </c>
      <c r="C94" s="42" t="s">
        <v>17</v>
      </c>
      <c r="D94" s="43">
        <v>150</v>
      </c>
      <c r="E94" s="43"/>
      <c r="F94" s="12"/>
      <c r="G94" s="43"/>
      <c r="H94" s="12"/>
      <c r="I94" s="12"/>
      <c r="J94" s="12"/>
      <c r="K94" s="12"/>
    </row>
    <row r="95" spans="1:11" ht="30" x14ac:dyDescent="0.25">
      <c r="A95" s="86"/>
      <c r="B95" s="15" t="s">
        <v>41</v>
      </c>
      <c r="C95" s="42" t="s">
        <v>17</v>
      </c>
      <c r="D95" s="43">
        <v>150</v>
      </c>
      <c r="E95" s="43"/>
      <c r="F95" s="12"/>
      <c r="G95" s="43"/>
      <c r="H95" s="12"/>
      <c r="I95" s="12"/>
      <c r="J95" s="12"/>
      <c r="K95" s="12"/>
    </row>
    <row r="96" spans="1:11" x14ac:dyDescent="0.25">
      <c r="A96" s="86"/>
      <c r="B96" s="44" t="s">
        <v>42</v>
      </c>
      <c r="C96" s="42" t="s">
        <v>16</v>
      </c>
      <c r="D96" s="43">
        <v>50</v>
      </c>
      <c r="E96" s="43"/>
      <c r="F96" s="12"/>
      <c r="G96" s="43"/>
      <c r="H96" s="12"/>
      <c r="I96" s="43"/>
      <c r="J96" s="12"/>
      <c r="K96" s="12"/>
    </row>
    <row r="97" spans="1:11" x14ac:dyDescent="0.25">
      <c r="A97" s="86"/>
      <c r="B97" s="15" t="s">
        <v>43</v>
      </c>
      <c r="C97" s="13" t="s">
        <v>16</v>
      </c>
      <c r="D97" s="43">
        <v>18</v>
      </c>
      <c r="E97" s="43"/>
      <c r="F97" s="12"/>
      <c r="G97" s="43"/>
      <c r="H97" s="12"/>
      <c r="I97" s="43"/>
      <c r="J97" s="12"/>
      <c r="K97" s="12"/>
    </row>
    <row r="98" spans="1:11" x14ac:dyDescent="0.25">
      <c r="A98" s="86"/>
      <c r="B98" s="15" t="s">
        <v>44</v>
      </c>
      <c r="C98" s="13" t="s">
        <v>16</v>
      </c>
      <c r="D98" s="43">
        <v>2</v>
      </c>
      <c r="E98" s="43"/>
      <c r="F98" s="12"/>
      <c r="G98" s="43"/>
      <c r="H98" s="12"/>
      <c r="I98" s="43"/>
      <c r="J98" s="12"/>
      <c r="K98" s="12"/>
    </row>
    <row r="99" spans="1:11" ht="45" x14ac:dyDescent="0.25">
      <c r="A99" s="86"/>
      <c r="B99" s="34" t="s">
        <v>95</v>
      </c>
      <c r="C99" s="13" t="s">
        <v>16</v>
      </c>
      <c r="D99" s="43">
        <v>30</v>
      </c>
      <c r="E99" s="43"/>
      <c r="F99" s="12"/>
      <c r="G99" s="43"/>
      <c r="H99" s="12"/>
      <c r="I99" s="43"/>
      <c r="J99" s="12"/>
      <c r="K99" s="12"/>
    </row>
    <row r="100" spans="1:11" ht="30" x14ac:dyDescent="0.25">
      <c r="A100" s="86"/>
      <c r="B100" s="34" t="s">
        <v>94</v>
      </c>
      <c r="C100" s="13" t="s">
        <v>16</v>
      </c>
      <c r="D100" s="43">
        <v>18</v>
      </c>
      <c r="E100" s="43"/>
      <c r="F100" s="12"/>
      <c r="G100" s="43"/>
      <c r="H100" s="12"/>
      <c r="I100" s="43"/>
      <c r="J100" s="12"/>
      <c r="K100" s="12"/>
    </row>
    <row r="101" spans="1:11" x14ac:dyDescent="0.25">
      <c r="A101" s="86"/>
      <c r="B101" s="53" t="s">
        <v>19</v>
      </c>
      <c r="C101" s="38" t="s">
        <v>20</v>
      </c>
      <c r="D101" s="50">
        <f>(D94+D95+D96+D97+D98+D99+D100)*0.08</f>
        <v>33.44</v>
      </c>
      <c r="E101" s="50"/>
      <c r="F101" s="12"/>
      <c r="G101" s="50"/>
      <c r="H101" s="12"/>
      <c r="I101" s="50"/>
      <c r="J101" s="12"/>
      <c r="K101" s="12"/>
    </row>
    <row r="102" spans="1:11" x14ac:dyDescent="0.25">
      <c r="A102" s="86">
        <v>18</v>
      </c>
      <c r="B102" s="15" t="s">
        <v>33</v>
      </c>
      <c r="C102" s="39" t="s">
        <v>49</v>
      </c>
      <c r="D102" s="12">
        <v>4</v>
      </c>
      <c r="E102" s="12"/>
      <c r="F102" s="12"/>
      <c r="G102" s="12"/>
      <c r="H102" s="12"/>
      <c r="I102" s="12"/>
      <c r="J102" s="12"/>
      <c r="K102" s="12"/>
    </row>
    <row r="103" spans="1:11" x14ac:dyDescent="0.25">
      <c r="A103" s="86">
        <v>19</v>
      </c>
      <c r="B103" s="15" t="s">
        <v>34</v>
      </c>
      <c r="C103" s="39" t="s">
        <v>32</v>
      </c>
      <c r="D103" s="12">
        <f>D102*1.4</f>
        <v>5.6</v>
      </c>
      <c r="E103" s="12"/>
      <c r="F103" s="12"/>
      <c r="G103" s="12"/>
      <c r="H103" s="12"/>
      <c r="I103" s="12"/>
      <c r="J103" s="12"/>
      <c r="K103" s="12"/>
    </row>
    <row r="104" spans="1:11" x14ac:dyDescent="0.25">
      <c r="A104" s="36"/>
      <c r="B104" s="13" t="s">
        <v>13</v>
      </c>
      <c r="C104" s="39"/>
      <c r="D104" s="12"/>
      <c r="E104" s="12"/>
      <c r="F104" s="12">
        <f>SUM(F10:F103)</f>
        <v>0</v>
      </c>
      <c r="G104" s="12"/>
      <c r="H104" s="12">
        <f>SUM(H10:H103)</f>
        <v>0</v>
      </c>
      <c r="I104" s="12"/>
      <c r="J104" s="12">
        <f>SUM(J10:J103)</f>
        <v>0</v>
      </c>
      <c r="K104" s="103">
        <f>SUM(K10:K103)</f>
        <v>0</v>
      </c>
    </row>
    <row r="105" spans="1:11" ht="15.75" x14ac:dyDescent="0.3">
      <c r="A105" s="14"/>
      <c r="B105" s="21" t="s">
        <v>22</v>
      </c>
      <c r="C105" s="41"/>
      <c r="D105" s="25"/>
      <c r="E105" s="24"/>
      <c r="F105" s="25"/>
      <c r="G105" s="25"/>
      <c r="H105" s="25"/>
      <c r="I105" s="25"/>
      <c r="J105" s="24"/>
      <c r="K105" s="25">
        <f>K104*C105</f>
        <v>0</v>
      </c>
    </row>
    <row r="106" spans="1:11" ht="15.75" x14ac:dyDescent="0.3">
      <c r="A106" s="14"/>
      <c r="B106" s="30" t="s">
        <v>13</v>
      </c>
      <c r="C106" s="40"/>
      <c r="D106" s="25"/>
      <c r="E106" s="24"/>
      <c r="F106" s="24"/>
      <c r="G106" s="25"/>
      <c r="H106" s="25"/>
      <c r="I106" s="25"/>
      <c r="J106" s="24"/>
      <c r="K106" s="25">
        <f>K105+K104</f>
        <v>0</v>
      </c>
    </row>
    <row r="107" spans="1:11" ht="15.75" x14ac:dyDescent="0.3">
      <c r="A107" s="14"/>
      <c r="B107" s="21" t="s">
        <v>23</v>
      </c>
      <c r="C107" s="41"/>
      <c r="D107" s="25"/>
      <c r="E107" s="24"/>
      <c r="F107" s="24"/>
      <c r="G107" s="25"/>
      <c r="H107" s="25"/>
      <c r="I107" s="25"/>
      <c r="J107" s="24"/>
      <c r="K107" s="25">
        <f>K106*C107</f>
        <v>0</v>
      </c>
    </row>
    <row r="108" spans="1:11" ht="15.75" x14ac:dyDescent="0.3">
      <c r="A108" s="14"/>
      <c r="B108" s="30" t="s">
        <v>13</v>
      </c>
      <c r="C108" s="40"/>
      <c r="D108" s="25"/>
      <c r="E108" s="24"/>
      <c r="F108" s="24"/>
      <c r="G108" s="25"/>
      <c r="H108" s="25"/>
      <c r="I108" s="25"/>
      <c r="J108" s="24"/>
      <c r="K108" s="25">
        <f>SUM(K106:K107)</f>
        <v>0</v>
      </c>
    </row>
    <row r="109" spans="1:11" ht="15.75" x14ac:dyDescent="0.3">
      <c r="A109" s="14"/>
      <c r="B109" s="21" t="s">
        <v>24</v>
      </c>
      <c r="C109" s="41"/>
      <c r="D109" s="25"/>
      <c r="E109" s="24"/>
      <c r="F109" s="24"/>
      <c r="G109" s="25"/>
      <c r="H109" s="25"/>
      <c r="I109" s="25"/>
      <c r="J109" s="24"/>
      <c r="K109" s="25">
        <f>K108*C109</f>
        <v>0</v>
      </c>
    </row>
    <row r="110" spans="1:11" ht="15.75" x14ac:dyDescent="0.3">
      <c r="A110" s="23"/>
      <c r="B110" s="30" t="s">
        <v>13</v>
      </c>
      <c r="C110" s="40"/>
      <c r="D110" s="25"/>
      <c r="E110" s="24"/>
      <c r="F110" s="24"/>
      <c r="G110" s="25"/>
      <c r="H110" s="25"/>
      <c r="I110" s="25"/>
      <c r="J110" s="24"/>
      <c r="K110" s="25">
        <f>SUM(K108:K109)</f>
        <v>0</v>
      </c>
    </row>
    <row r="111" spans="1:11" ht="15.75" x14ac:dyDescent="0.3">
      <c r="A111" s="23"/>
      <c r="B111" s="21" t="s">
        <v>27</v>
      </c>
      <c r="C111" s="41"/>
      <c r="D111" s="25"/>
      <c r="E111" s="24"/>
      <c r="F111" s="24"/>
      <c r="G111" s="25"/>
      <c r="H111" s="25"/>
      <c r="I111" s="25"/>
      <c r="J111" s="24"/>
      <c r="K111" s="25">
        <f>K110*C111</f>
        <v>0</v>
      </c>
    </row>
    <row r="112" spans="1:11" ht="15.75" x14ac:dyDescent="0.3">
      <c r="A112" s="23"/>
      <c r="B112" s="21" t="s">
        <v>45</v>
      </c>
      <c r="C112" s="41"/>
      <c r="D112" s="25"/>
      <c r="E112" s="24"/>
      <c r="F112" s="24"/>
      <c r="G112" s="25"/>
      <c r="H112" s="25"/>
      <c r="I112" s="25"/>
      <c r="J112" s="24"/>
      <c r="K112" s="25">
        <f>H104*C112</f>
        <v>0</v>
      </c>
    </row>
    <row r="113" spans="1:11" ht="15.75" x14ac:dyDescent="0.3">
      <c r="A113" s="23"/>
      <c r="B113" s="30" t="s">
        <v>13</v>
      </c>
      <c r="C113" s="40"/>
      <c r="D113" s="25"/>
      <c r="E113" s="24"/>
      <c r="F113" s="24"/>
      <c r="G113" s="25"/>
      <c r="H113" s="25"/>
      <c r="I113" s="25"/>
      <c r="J113" s="24"/>
      <c r="K113" s="25">
        <f>K112+K111+K110</f>
        <v>0</v>
      </c>
    </row>
    <row r="114" spans="1:11" x14ac:dyDescent="0.25">
      <c r="A114" s="14"/>
      <c r="B114" s="14" t="s">
        <v>25</v>
      </c>
      <c r="C114" s="41">
        <v>0.18</v>
      </c>
      <c r="D114" s="25"/>
      <c r="E114" s="24"/>
      <c r="F114" s="24"/>
      <c r="G114" s="24"/>
      <c r="H114" s="24"/>
      <c r="I114" s="24"/>
      <c r="J114" s="24"/>
      <c r="K114" s="25">
        <f>K113*C114</f>
        <v>0</v>
      </c>
    </row>
    <row r="115" spans="1:11" ht="15.75" x14ac:dyDescent="0.3">
      <c r="A115" s="13"/>
      <c r="B115" s="19" t="s">
        <v>26</v>
      </c>
      <c r="C115" s="10"/>
      <c r="D115" s="13"/>
      <c r="E115" s="13"/>
      <c r="F115" s="13"/>
      <c r="G115" s="13"/>
      <c r="H115" s="13"/>
      <c r="I115" s="13"/>
      <c r="J115" s="13"/>
      <c r="K115" s="46">
        <f>K114+K113</f>
        <v>0</v>
      </c>
    </row>
  </sheetData>
  <mergeCells count="14">
    <mergeCell ref="I6:J6"/>
    <mergeCell ref="K6:K7"/>
    <mergeCell ref="A6:A7"/>
    <mergeCell ref="B6:B7"/>
    <mergeCell ref="C6:C7"/>
    <mergeCell ref="D6:D7"/>
    <mergeCell ref="E6:F6"/>
    <mergeCell ref="G6:H6"/>
    <mergeCell ref="B1:I1"/>
    <mergeCell ref="J1:K1"/>
    <mergeCell ref="B2:K3"/>
    <mergeCell ref="A4:K4"/>
    <mergeCell ref="E5:H5"/>
    <mergeCell ref="I5:K5"/>
  </mergeCells>
  <conditionalFormatting sqref="D93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83"/>
  <sheetViews>
    <sheetView workbookViewId="0">
      <selection activeCell="M19" sqref="M19"/>
    </sheetView>
  </sheetViews>
  <sheetFormatPr defaultRowHeight="15" x14ac:dyDescent="0.25"/>
  <cols>
    <col min="1" max="1" width="4" customWidth="1"/>
    <col min="2" max="2" width="69.42578125" customWidth="1"/>
    <col min="3" max="3" width="6.7109375" customWidth="1"/>
    <col min="11" max="11" width="12.7109375" customWidth="1"/>
  </cols>
  <sheetData>
    <row r="1" spans="1:11" ht="39" customHeight="1" x14ac:dyDescent="0.35">
      <c r="A1" s="8"/>
      <c r="B1" s="115" t="s">
        <v>98</v>
      </c>
      <c r="C1" s="115"/>
      <c r="D1" s="115"/>
      <c r="E1" s="115"/>
      <c r="F1" s="115"/>
      <c r="G1" s="115"/>
      <c r="H1" s="115"/>
      <c r="I1" s="115"/>
      <c r="J1" s="116" t="s">
        <v>108</v>
      </c>
      <c r="K1" s="117"/>
    </row>
    <row r="2" spans="1:11" ht="18" x14ac:dyDescent="0.25">
      <c r="A2" s="32"/>
      <c r="B2" s="118" t="s">
        <v>195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8" x14ac:dyDescent="0.25">
      <c r="A3" s="32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8" x14ac:dyDescent="0.35">
      <c r="A4" s="119" t="s">
        <v>97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18" x14ac:dyDescent="0.25">
      <c r="A5" s="26"/>
      <c r="B5" s="54" t="s">
        <v>196</v>
      </c>
      <c r="C5" s="27"/>
      <c r="D5" s="27"/>
      <c r="E5" s="120" t="s">
        <v>31</v>
      </c>
      <c r="F5" s="120"/>
      <c r="G5" s="120"/>
      <c r="H5" s="120"/>
      <c r="I5" s="121">
        <f>K183</f>
        <v>0</v>
      </c>
      <c r="J5" s="122"/>
      <c r="K5" s="33" t="s">
        <v>20</v>
      </c>
    </row>
    <row r="6" spans="1:11" x14ac:dyDescent="0.25">
      <c r="A6" s="137" t="s">
        <v>35</v>
      </c>
      <c r="B6" s="137" t="s">
        <v>7</v>
      </c>
      <c r="C6" s="137" t="s">
        <v>8</v>
      </c>
      <c r="D6" s="139" t="s">
        <v>9</v>
      </c>
      <c r="E6" s="141" t="s">
        <v>10</v>
      </c>
      <c r="F6" s="142"/>
      <c r="G6" s="141" t="s">
        <v>11</v>
      </c>
      <c r="H6" s="142"/>
      <c r="I6" s="135" t="s">
        <v>12</v>
      </c>
      <c r="J6" s="136"/>
      <c r="K6" s="137" t="s">
        <v>13</v>
      </c>
    </row>
    <row r="7" spans="1:11" ht="30" x14ac:dyDescent="0.3">
      <c r="A7" s="138"/>
      <c r="B7" s="138"/>
      <c r="C7" s="138"/>
      <c r="D7" s="140"/>
      <c r="E7" s="22" t="s">
        <v>14</v>
      </c>
      <c r="F7" s="24" t="s">
        <v>13</v>
      </c>
      <c r="G7" s="22" t="s">
        <v>14</v>
      </c>
      <c r="H7" s="24" t="s">
        <v>13</v>
      </c>
      <c r="I7" s="22" t="s">
        <v>14</v>
      </c>
      <c r="J7" s="24" t="s">
        <v>13</v>
      </c>
      <c r="K7" s="138"/>
    </row>
    <row r="8" spans="1:11" ht="15.75" x14ac:dyDescent="0.3">
      <c r="A8" s="13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</row>
    <row r="9" spans="1:11" x14ac:dyDescent="0.25">
      <c r="A9" s="13"/>
      <c r="B9" s="28" t="s">
        <v>29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25">
      <c r="A10" s="86">
        <v>1</v>
      </c>
      <c r="B10" s="34" t="s">
        <v>197</v>
      </c>
      <c r="C10" s="39" t="s">
        <v>48</v>
      </c>
      <c r="D10" s="55">
        <v>810</v>
      </c>
      <c r="E10" s="12"/>
      <c r="F10" s="12"/>
      <c r="G10" s="12"/>
      <c r="H10" s="12"/>
      <c r="I10" s="12"/>
      <c r="J10" s="12"/>
      <c r="K10" s="12"/>
    </row>
    <row r="11" spans="1:11" x14ac:dyDescent="0.25">
      <c r="A11" s="86">
        <v>2</v>
      </c>
      <c r="B11" s="34" t="s">
        <v>134</v>
      </c>
      <c r="C11" s="39" t="s">
        <v>48</v>
      </c>
      <c r="D11" s="55">
        <v>45</v>
      </c>
      <c r="E11" s="12"/>
      <c r="F11" s="12"/>
      <c r="G11" s="12"/>
      <c r="H11" s="12"/>
      <c r="I11" s="12"/>
      <c r="J11" s="12"/>
      <c r="K11" s="12"/>
    </row>
    <row r="12" spans="1:11" x14ac:dyDescent="0.25">
      <c r="A12" s="86">
        <v>3</v>
      </c>
      <c r="B12" s="34" t="s">
        <v>53</v>
      </c>
      <c r="C12" s="39" t="s">
        <v>48</v>
      </c>
      <c r="D12" s="55">
        <v>780</v>
      </c>
      <c r="E12" s="12"/>
      <c r="F12" s="12"/>
      <c r="G12" s="12"/>
      <c r="H12" s="12"/>
      <c r="I12" s="12"/>
      <c r="J12" s="12"/>
      <c r="K12" s="12"/>
    </row>
    <row r="13" spans="1:11" x14ac:dyDescent="0.25">
      <c r="A13" s="86">
        <v>4</v>
      </c>
      <c r="B13" s="34" t="s">
        <v>158</v>
      </c>
      <c r="C13" s="39" t="s">
        <v>48</v>
      </c>
      <c r="D13" s="55">
        <v>45</v>
      </c>
      <c r="E13" s="12"/>
      <c r="F13" s="12"/>
      <c r="G13" s="12"/>
      <c r="H13" s="12"/>
      <c r="I13" s="12"/>
      <c r="J13" s="12"/>
      <c r="K13" s="12"/>
    </row>
    <row r="14" spans="1:11" x14ac:dyDescent="0.25">
      <c r="A14" s="86">
        <v>5</v>
      </c>
      <c r="B14" s="34" t="s">
        <v>156</v>
      </c>
      <c r="C14" s="39" t="s">
        <v>48</v>
      </c>
      <c r="D14" s="55">
        <v>25</v>
      </c>
      <c r="E14" s="12"/>
      <c r="F14" s="12"/>
      <c r="G14" s="12"/>
      <c r="H14" s="12"/>
      <c r="I14" s="12"/>
      <c r="J14" s="12"/>
      <c r="K14" s="12"/>
    </row>
    <row r="15" spans="1:11" x14ac:dyDescent="0.25">
      <c r="A15" s="86">
        <v>6</v>
      </c>
      <c r="B15" s="34" t="s">
        <v>54</v>
      </c>
      <c r="C15" s="39" t="s">
        <v>16</v>
      </c>
      <c r="D15" s="55">
        <f>36+18</f>
        <v>54</v>
      </c>
      <c r="E15" s="12"/>
      <c r="F15" s="12"/>
      <c r="G15" s="12"/>
      <c r="H15" s="12"/>
      <c r="I15" s="12"/>
      <c r="J15" s="12"/>
      <c r="K15" s="12"/>
    </row>
    <row r="16" spans="1:11" x14ac:dyDescent="0.25">
      <c r="A16" s="86">
        <v>7</v>
      </c>
      <c r="B16" s="34" t="s">
        <v>52</v>
      </c>
      <c r="C16" s="39" t="s">
        <v>39</v>
      </c>
      <c r="D16" s="55">
        <v>34</v>
      </c>
      <c r="E16" s="12"/>
      <c r="F16" s="12"/>
      <c r="G16" s="12"/>
      <c r="H16" s="12"/>
      <c r="I16" s="12"/>
      <c r="J16" s="12"/>
      <c r="K16" s="12"/>
    </row>
    <row r="17" spans="1:12" x14ac:dyDescent="0.25">
      <c r="A17" s="86">
        <v>8</v>
      </c>
      <c r="B17" s="34" t="s">
        <v>96</v>
      </c>
      <c r="C17" s="39" t="s">
        <v>17</v>
      </c>
      <c r="D17" s="55">
        <v>350</v>
      </c>
      <c r="E17" s="12"/>
      <c r="F17" s="12"/>
      <c r="G17" s="12"/>
      <c r="H17" s="12"/>
      <c r="I17" s="12"/>
      <c r="J17" s="12"/>
      <c r="K17" s="12"/>
    </row>
    <row r="18" spans="1:12" ht="30" x14ac:dyDescent="0.25">
      <c r="A18" s="86">
        <v>9</v>
      </c>
      <c r="B18" s="34" t="s">
        <v>71</v>
      </c>
      <c r="C18" s="39" t="s">
        <v>17</v>
      </c>
      <c r="D18" s="55">
        <v>34</v>
      </c>
      <c r="E18" s="12"/>
      <c r="F18" s="12"/>
      <c r="G18" s="12"/>
      <c r="H18" s="12"/>
      <c r="I18" s="12"/>
      <c r="J18" s="12"/>
      <c r="K18" s="12"/>
    </row>
    <row r="19" spans="1:12" ht="30" x14ac:dyDescent="0.3">
      <c r="A19" s="86">
        <v>10</v>
      </c>
      <c r="B19" s="35" t="s">
        <v>101</v>
      </c>
      <c r="C19" s="39" t="s">
        <v>87</v>
      </c>
      <c r="D19" s="55">
        <v>140</v>
      </c>
      <c r="E19" s="12"/>
      <c r="F19" s="12"/>
      <c r="G19" s="12"/>
      <c r="H19" s="12"/>
      <c r="I19" s="12"/>
      <c r="J19" s="12"/>
      <c r="K19" s="12"/>
    </row>
    <row r="20" spans="1:12" x14ac:dyDescent="0.25">
      <c r="A20" s="86">
        <v>11</v>
      </c>
      <c r="B20" s="34" t="s">
        <v>113</v>
      </c>
      <c r="C20" s="39" t="s">
        <v>16</v>
      </c>
      <c r="D20" s="55">
        <v>14</v>
      </c>
      <c r="E20" s="12"/>
      <c r="F20" s="12"/>
      <c r="G20" s="12"/>
      <c r="H20" s="12"/>
      <c r="I20" s="12"/>
      <c r="J20" s="12"/>
      <c r="K20" s="12"/>
    </row>
    <row r="21" spans="1:12" ht="15.75" x14ac:dyDescent="0.3">
      <c r="A21" s="86">
        <v>12</v>
      </c>
      <c r="B21" s="35" t="s">
        <v>90</v>
      </c>
      <c r="C21" s="39" t="s">
        <v>16</v>
      </c>
      <c r="D21" s="55">
        <v>36</v>
      </c>
      <c r="E21" s="12"/>
      <c r="F21" s="12"/>
      <c r="G21" s="12"/>
      <c r="H21" s="12"/>
      <c r="I21" s="12"/>
      <c r="J21" s="12"/>
      <c r="K21" s="12"/>
    </row>
    <row r="22" spans="1:12" x14ac:dyDescent="0.25">
      <c r="A22" s="86">
        <v>13</v>
      </c>
      <c r="B22" s="15" t="s">
        <v>33</v>
      </c>
      <c r="C22" s="39" t="s">
        <v>49</v>
      </c>
      <c r="D22" s="12">
        <v>25.8</v>
      </c>
      <c r="E22" s="12"/>
      <c r="F22" s="12"/>
      <c r="G22" s="12"/>
      <c r="H22" s="12"/>
      <c r="I22" s="12"/>
      <c r="J22" s="12"/>
      <c r="K22" s="12"/>
    </row>
    <row r="23" spans="1:12" x14ac:dyDescent="0.25">
      <c r="A23" s="86">
        <v>14</v>
      </c>
      <c r="B23" s="15" t="s">
        <v>34</v>
      </c>
      <c r="C23" s="39" t="s">
        <v>32</v>
      </c>
      <c r="D23" s="12">
        <f>D22*1.5</f>
        <v>38.700000000000003</v>
      </c>
      <c r="E23" s="12"/>
      <c r="F23" s="12"/>
      <c r="G23" s="12"/>
      <c r="H23" s="12"/>
      <c r="I23" s="12"/>
      <c r="J23" s="12"/>
      <c r="K23" s="12"/>
    </row>
    <row r="24" spans="1:12" x14ac:dyDescent="0.25">
      <c r="A24" s="86"/>
      <c r="B24" s="18" t="s">
        <v>30</v>
      </c>
      <c r="C24" s="39"/>
      <c r="D24" s="12"/>
      <c r="E24" s="12"/>
      <c r="F24" s="12"/>
      <c r="G24" s="12"/>
      <c r="H24" s="12"/>
      <c r="I24" s="12"/>
      <c r="J24" s="12"/>
      <c r="K24" s="12"/>
    </row>
    <row r="25" spans="1:12" ht="30" x14ac:dyDescent="0.25">
      <c r="A25" s="87">
        <v>1</v>
      </c>
      <c r="B25" s="31" t="s">
        <v>152</v>
      </c>
      <c r="C25" s="39" t="s">
        <v>48</v>
      </c>
      <c r="D25" s="12">
        <v>80</v>
      </c>
      <c r="E25" s="12"/>
      <c r="F25" s="12"/>
      <c r="G25" s="12"/>
      <c r="H25" s="12"/>
      <c r="I25" s="12"/>
      <c r="J25" s="12"/>
      <c r="K25" s="12"/>
    </row>
    <row r="26" spans="1:12" x14ac:dyDescent="0.25">
      <c r="A26" s="87"/>
      <c r="B26" s="29" t="s">
        <v>55</v>
      </c>
      <c r="C26" s="39" t="s">
        <v>50</v>
      </c>
      <c r="D26" s="12">
        <f>D25*0.05*1.2</f>
        <v>4.8</v>
      </c>
      <c r="E26" s="12"/>
      <c r="F26" s="12"/>
      <c r="G26" s="12"/>
      <c r="H26" s="12"/>
      <c r="I26" s="12"/>
      <c r="J26" s="12"/>
      <c r="K26" s="12"/>
    </row>
    <row r="27" spans="1:12" x14ac:dyDescent="0.25">
      <c r="A27" s="87"/>
      <c r="B27" s="29" t="s">
        <v>60</v>
      </c>
      <c r="C27" s="39" t="s">
        <v>18</v>
      </c>
      <c r="D27" s="12">
        <f>D26*0.3</f>
        <v>1.44</v>
      </c>
      <c r="E27" s="12"/>
      <c r="F27" s="12"/>
      <c r="G27" s="12"/>
      <c r="H27" s="12"/>
      <c r="I27" s="12"/>
      <c r="J27" s="12"/>
      <c r="K27" s="12"/>
    </row>
    <row r="28" spans="1:12" x14ac:dyDescent="0.25">
      <c r="A28" s="87"/>
      <c r="B28" s="15" t="s">
        <v>222</v>
      </c>
      <c r="C28" s="39" t="s">
        <v>21</v>
      </c>
      <c r="D28" s="12">
        <f>D25*0.55</f>
        <v>44</v>
      </c>
      <c r="E28" s="12"/>
      <c r="F28" s="12"/>
      <c r="G28" s="12"/>
      <c r="H28" s="12"/>
      <c r="I28" s="12"/>
      <c r="J28" s="12"/>
      <c r="K28" s="12"/>
    </row>
    <row r="29" spans="1:12" ht="15.75" x14ac:dyDescent="0.3">
      <c r="A29" s="87"/>
      <c r="B29" s="34" t="s">
        <v>112</v>
      </c>
      <c r="C29" s="70" t="s">
        <v>39</v>
      </c>
      <c r="D29" s="71">
        <f>D25*0.48</f>
        <v>38.4</v>
      </c>
      <c r="E29" s="72"/>
      <c r="F29" s="12"/>
      <c r="G29" s="72"/>
      <c r="H29" s="12"/>
      <c r="I29" s="72"/>
      <c r="J29" s="12"/>
      <c r="K29" s="12"/>
    </row>
    <row r="30" spans="1:12" x14ac:dyDescent="0.25">
      <c r="A30" s="87"/>
      <c r="B30" s="29" t="s">
        <v>19</v>
      </c>
      <c r="C30" s="38" t="s">
        <v>20</v>
      </c>
      <c r="D30" s="50">
        <f>D25*0.07</f>
        <v>5.6000000000000005</v>
      </c>
      <c r="E30" s="50"/>
      <c r="F30" s="12"/>
      <c r="G30" s="50"/>
      <c r="H30" s="12"/>
      <c r="I30" s="50"/>
      <c r="J30" s="12"/>
      <c r="K30" s="12"/>
    </row>
    <row r="31" spans="1:12" x14ac:dyDescent="0.25">
      <c r="A31" s="87">
        <v>2</v>
      </c>
      <c r="B31" s="49" t="s">
        <v>61</v>
      </c>
      <c r="C31" s="38" t="s">
        <v>15</v>
      </c>
      <c r="D31" s="50">
        <v>110</v>
      </c>
      <c r="E31" s="50"/>
      <c r="F31" s="12"/>
      <c r="G31" s="50"/>
      <c r="H31" s="12"/>
      <c r="I31" s="50"/>
      <c r="J31" s="12"/>
      <c r="K31" s="12"/>
    </row>
    <row r="32" spans="1:12" x14ac:dyDescent="0.25">
      <c r="A32" s="87">
        <v>3</v>
      </c>
      <c r="B32" s="49" t="s">
        <v>148</v>
      </c>
      <c r="C32" s="38" t="s">
        <v>17</v>
      </c>
      <c r="D32" s="50">
        <v>33</v>
      </c>
      <c r="E32" s="50"/>
      <c r="F32" s="12"/>
      <c r="G32" s="50"/>
      <c r="H32" s="12"/>
      <c r="I32" s="50"/>
      <c r="J32" s="12"/>
      <c r="K32" s="12"/>
      <c r="L32" s="99"/>
    </row>
    <row r="33" spans="1:12" ht="30" x14ac:dyDescent="0.25">
      <c r="A33" s="87"/>
      <c r="B33" s="34" t="s">
        <v>125</v>
      </c>
      <c r="C33" s="38" t="s">
        <v>15</v>
      </c>
      <c r="D33" s="50">
        <f>D31*1.1+D32*0.2</f>
        <v>127.60000000000001</v>
      </c>
      <c r="E33" s="50"/>
      <c r="F33" s="12"/>
      <c r="G33" s="50"/>
      <c r="H33" s="12"/>
      <c r="I33" s="50"/>
      <c r="J33" s="12"/>
      <c r="K33" s="12"/>
    </row>
    <row r="34" spans="1:12" x14ac:dyDescent="0.25">
      <c r="A34" s="87"/>
      <c r="B34" s="53" t="s">
        <v>58</v>
      </c>
      <c r="C34" s="38" t="s">
        <v>21</v>
      </c>
      <c r="D34" s="62">
        <f>D31*6</f>
        <v>660</v>
      </c>
      <c r="E34" s="50"/>
      <c r="F34" s="12"/>
      <c r="G34" s="50"/>
      <c r="H34" s="12"/>
      <c r="I34" s="50"/>
      <c r="J34" s="12"/>
      <c r="K34" s="12"/>
    </row>
    <row r="35" spans="1:12" x14ac:dyDescent="0.25">
      <c r="A35" s="87"/>
      <c r="B35" s="53" t="s">
        <v>103</v>
      </c>
      <c r="C35" s="38" t="s">
        <v>21</v>
      </c>
      <c r="D35" s="50">
        <f>D31*0.04</f>
        <v>4.4000000000000004</v>
      </c>
      <c r="E35" s="50"/>
      <c r="F35" s="12"/>
      <c r="G35" s="50"/>
      <c r="H35" s="12"/>
      <c r="I35" s="50"/>
      <c r="J35" s="12"/>
      <c r="K35" s="12"/>
    </row>
    <row r="36" spans="1:12" x14ac:dyDescent="0.25">
      <c r="A36" s="87"/>
      <c r="B36" s="53" t="s">
        <v>59</v>
      </c>
      <c r="C36" s="38" t="s">
        <v>16</v>
      </c>
      <c r="D36" s="50">
        <f>D31*0.7</f>
        <v>77</v>
      </c>
      <c r="E36" s="50"/>
      <c r="F36" s="12"/>
      <c r="G36" s="50"/>
      <c r="H36" s="12"/>
      <c r="I36" s="50"/>
      <c r="J36" s="12"/>
      <c r="K36" s="12"/>
    </row>
    <row r="37" spans="1:12" x14ac:dyDescent="0.25">
      <c r="A37" s="87"/>
      <c r="B37" s="53" t="s">
        <v>116</v>
      </c>
      <c r="C37" s="38" t="s">
        <v>39</v>
      </c>
      <c r="D37" s="50">
        <v>2</v>
      </c>
      <c r="E37" s="50"/>
      <c r="F37" s="12"/>
      <c r="G37" s="50"/>
      <c r="H37" s="12"/>
      <c r="I37" s="50"/>
      <c r="J37" s="12"/>
      <c r="K37" s="12"/>
    </row>
    <row r="38" spans="1:12" x14ac:dyDescent="0.25">
      <c r="A38" s="87"/>
      <c r="B38" s="53" t="s">
        <v>19</v>
      </c>
      <c r="C38" s="38" t="s">
        <v>20</v>
      </c>
      <c r="D38" s="50">
        <f>D33*0.07</f>
        <v>8.9320000000000022</v>
      </c>
      <c r="E38" s="50"/>
      <c r="F38" s="12"/>
      <c r="G38" s="50"/>
      <c r="H38" s="12"/>
      <c r="I38" s="50"/>
      <c r="J38" s="12"/>
      <c r="K38" s="12"/>
    </row>
    <row r="39" spans="1:12" ht="30" x14ac:dyDescent="0.25">
      <c r="A39" s="87">
        <v>4</v>
      </c>
      <c r="B39" s="49" t="s">
        <v>213</v>
      </c>
      <c r="C39" s="38" t="s">
        <v>15</v>
      </c>
      <c r="D39" s="50">
        <v>235</v>
      </c>
      <c r="E39" s="50"/>
      <c r="F39" s="12"/>
      <c r="G39" s="50"/>
      <c r="H39" s="12"/>
      <c r="I39" s="50"/>
      <c r="J39" s="12"/>
      <c r="K39" s="12"/>
      <c r="L39" s="99">
        <f>D31+D39+D51</f>
        <v>875</v>
      </c>
    </row>
    <row r="40" spans="1:12" x14ac:dyDescent="0.25">
      <c r="A40" s="87">
        <v>5</v>
      </c>
      <c r="B40" s="49" t="s">
        <v>62</v>
      </c>
      <c r="C40" s="38" t="s">
        <v>17</v>
      </c>
      <c r="D40" s="50">
        <v>180</v>
      </c>
      <c r="E40" s="50"/>
      <c r="F40" s="12"/>
      <c r="G40" s="50"/>
      <c r="H40" s="12"/>
      <c r="I40" s="50"/>
      <c r="J40" s="12"/>
      <c r="K40" s="12"/>
    </row>
    <row r="41" spans="1:12" ht="30" x14ac:dyDescent="0.25">
      <c r="A41" s="87"/>
      <c r="B41" s="34" t="s">
        <v>221</v>
      </c>
      <c r="C41" s="38" t="s">
        <v>15</v>
      </c>
      <c r="D41" s="56">
        <f>D39*1.05+D40*0.07</f>
        <v>259.35000000000002</v>
      </c>
      <c r="E41" s="50"/>
      <c r="F41" s="12"/>
      <c r="G41" s="50"/>
      <c r="H41" s="12"/>
      <c r="I41" s="50"/>
      <c r="J41" s="12"/>
      <c r="K41" s="12"/>
    </row>
    <row r="42" spans="1:12" x14ac:dyDescent="0.25">
      <c r="A42" s="87"/>
      <c r="B42" s="53" t="s">
        <v>58</v>
      </c>
      <c r="C42" s="38" t="s">
        <v>21</v>
      </c>
      <c r="D42" s="50">
        <f>D41*6.5</f>
        <v>1685.7750000000001</v>
      </c>
      <c r="E42" s="50"/>
      <c r="F42" s="12"/>
      <c r="G42" s="50"/>
      <c r="H42" s="12"/>
      <c r="I42" s="50"/>
      <c r="J42" s="12"/>
      <c r="K42" s="12"/>
    </row>
    <row r="43" spans="1:12" x14ac:dyDescent="0.25">
      <c r="A43" s="87"/>
      <c r="B43" s="53" t="s">
        <v>103</v>
      </c>
      <c r="C43" s="38" t="s">
        <v>21</v>
      </c>
      <c r="D43" s="50">
        <f>D40*0.07</f>
        <v>12.600000000000001</v>
      </c>
      <c r="E43" s="50"/>
      <c r="F43" s="12"/>
      <c r="G43" s="50"/>
      <c r="H43" s="12"/>
      <c r="I43" s="50"/>
      <c r="J43" s="12"/>
      <c r="K43" s="12"/>
    </row>
    <row r="44" spans="1:12" x14ac:dyDescent="0.25">
      <c r="A44" s="87"/>
      <c r="B44" s="53" t="s">
        <v>59</v>
      </c>
      <c r="C44" s="38" t="s">
        <v>16</v>
      </c>
      <c r="D44" s="50">
        <f>D40*0.7</f>
        <v>125.99999999999999</v>
      </c>
      <c r="E44" s="50"/>
      <c r="F44" s="12"/>
      <c r="G44" s="50"/>
      <c r="H44" s="12"/>
      <c r="I44" s="50"/>
      <c r="J44" s="12"/>
      <c r="K44" s="12"/>
    </row>
    <row r="45" spans="1:12" x14ac:dyDescent="0.25">
      <c r="A45" s="87"/>
      <c r="B45" s="53" t="s">
        <v>116</v>
      </c>
      <c r="C45" s="38" t="s">
        <v>39</v>
      </c>
      <c r="D45" s="50">
        <v>4</v>
      </c>
      <c r="E45" s="50"/>
      <c r="F45" s="12"/>
      <c r="G45" s="50"/>
      <c r="H45" s="12"/>
      <c r="I45" s="50"/>
      <c r="J45" s="12"/>
      <c r="K45" s="12"/>
    </row>
    <row r="46" spans="1:12" x14ac:dyDescent="0.25">
      <c r="A46" s="87"/>
      <c r="B46" s="53" t="s">
        <v>19</v>
      </c>
      <c r="C46" s="38" t="s">
        <v>20</v>
      </c>
      <c r="D46" s="50">
        <f>D39*0.07</f>
        <v>16.450000000000003</v>
      </c>
      <c r="E46" s="50"/>
      <c r="F46" s="12"/>
      <c r="G46" s="50"/>
      <c r="H46" s="12"/>
      <c r="I46" s="50"/>
      <c r="J46" s="12"/>
      <c r="K46" s="12"/>
    </row>
    <row r="47" spans="1:12" x14ac:dyDescent="0.25">
      <c r="A47" s="87">
        <v>6</v>
      </c>
      <c r="B47" s="49" t="s">
        <v>56</v>
      </c>
      <c r="C47" s="38" t="s">
        <v>15</v>
      </c>
      <c r="D47" s="62">
        <v>530</v>
      </c>
      <c r="E47" s="50"/>
      <c r="F47" s="12"/>
      <c r="G47" s="50"/>
      <c r="H47" s="12"/>
      <c r="I47" s="50"/>
      <c r="J47" s="12"/>
      <c r="K47" s="12"/>
    </row>
    <row r="48" spans="1:12" x14ac:dyDescent="0.25">
      <c r="A48" s="87"/>
      <c r="B48" s="51" t="s">
        <v>57</v>
      </c>
      <c r="C48" s="38" t="s">
        <v>21</v>
      </c>
      <c r="D48" s="62">
        <f>D47*5</f>
        <v>2650</v>
      </c>
      <c r="E48" s="50"/>
      <c r="F48" s="12"/>
      <c r="G48" s="50"/>
      <c r="H48" s="12"/>
      <c r="I48" s="50"/>
      <c r="J48" s="12"/>
      <c r="K48" s="12"/>
    </row>
    <row r="49" spans="1:12" x14ac:dyDescent="0.25">
      <c r="A49" s="87"/>
      <c r="B49" s="51" t="s">
        <v>117</v>
      </c>
      <c r="C49" s="38" t="s">
        <v>21</v>
      </c>
      <c r="D49" s="62">
        <f>D47*0.35</f>
        <v>185.5</v>
      </c>
      <c r="E49" s="50"/>
      <c r="F49" s="12"/>
      <c r="G49" s="50"/>
      <c r="H49" s="12"/>
      <c r="I49" s="50"/>
      <c r="J49" s="12"/>
      <c r="K49" s="12"/>
    </row>
    <row r="50" spans="1:12" ht="15.75" x14ac:dyDescent="0.3">
      <c r="A50" s="87"/>
      <c r="B50" s="52" t="s">
        <v>19</v>
      </c>
      <c r="C50" s="38" t="s">
        <v>20</v>
      </c>
      <c r="D50" s="50">
        <f>D47*0.04</f>
        <v>21.2</v>
      </c>
      <c r="E50" s="50"/>
      <c r="F50" s="12"/>
      <c r="G50" s="50"/>
      <c r="H50" s="12"/>
      <c r="I50" s="50"/>
      <c r="J50" s="12"/>
      <c r="K50" s="12"/>
    </row>
    <row r="51" spans="1:12" ht="30" x14ac:dyDescent="0.25">
      <c r="A51" s="87">
        <v>7</v>
      </c>
      <c r="B51" s="49" t="s">
        <v>198</v>
      </c>
      <c r="C51" s="38" t="s">
        <v>15</v>
      </c>
      <c r="D51" s="50">
        <v>530</v>
      </c>
      <c r="E51" s="50"/>
      <c r="F51" s="12"/>
      <c r="G51" s="50"/>
      <c r="H51" s="12"/>
      <c r="I51" s="50"/>
      <c r="J51" s="12"/>
      <c r="K51" s="12"/>
    </row>
    <row r="52" spans="1:12" x14ac:dyDescent="0.25">
      <c r="A52" s="87">
        <v>8</v>
      </c>
      <c r="B52" s="49" t="s">
        <v>118</v>
      </c>
      <c r="C52" s="38" t="s">
        <v>17</v>
      </c>
      <c r="D52" s="50">
        <f>35*15</f>
        <v>525</v>
      </c>
      <c r="E52" s="50"/>
      <c r="F52" s="12"/>
      <c r="G52" s="50"/>
      <c r="H52" s="12"/>
      <c r="I52" s="50"/>
      <c r="J52" s="12"/>
      <c r="K52" s="12"/>
    </row>
    <row r="53" spans="1:12" x14ac:dyDescent="0.25">
      <c r="A53" s="87"/>
      <c r="B53" s="73" t="s">
        <v>124</v>
      </c>
      <c r="C53" s="74" t="s">
        <v>15</v>
      </c>
      <c r="D53" s="75">
        <f>D51*1.07+D52*0.1</f>
        <v>619.6</v>
      </c>
      <c r="E53" s="75"/>
      <c r="F53" s="12"/>
      <c r="G53" s="75"/>
      <c r="H53" s="12"/>
      <c r="I53" s="75"/>
      <c r="J53" s="12"/>
      <c r="K53" s="12"/>
    </row>
    <row r="54" spans="1:12" x14ac:dyDescent="0.25">
      <c r="A54" s="87"/>
      <c r="B54" s="64" t="s">
        <v>121</v>
      </c>
      <c r="C54" s="38" t="s">
        <v>17</v>
      </c>
      <c r="D54" s="50">
        <f>D51*1.1</f>
        <v>583</v>
      </c>
      <c r="E54" s="50"/>
      <c r="F54" s="12"/>
      <c r="G54" s="62"/>
      <c r="H54" s="12"/>
      <c r="I54" s="50"/>
      <c r="J54" s="12"/>
      <c r="K54" s="12"/>
    </row>
    <row r="55" spans="1:12" x14ac:dyDescent="0.25">
      <c r="A55" s="87"/>
      <c r="B55" s="76" t="s">
        <v>119</v>
      </c>
      <c r="C55" s="74" t="s">
        <v>21</v>
      </c>
      <c r="D55" s="75">
        <f>D51*0.35+D52*0.01</f>
        <v>190.75</v>
      </c>
      <c r="E55" s="75"/>
      <c r="F55" s="12"/>
      <c r="G55" s="75"/>
      <c r="H55" s="12"/>
      <c r="I55" s="75"/>
      <c r="J55" s="12"/>
      <c r="K55" s="12"/>
    </row>
    <row r="56" spans="1:12" x14ac:dyDescent="0.25">
      <c r="A56" s="86"/>
      <c r="B56" s="76" t="s">
        <v>120</v>
      </c>
      <c r="C56" s="24" t="s">
        <v>21</v>
      </c>
      <c r="D56" s="75">
        <f>D51*0.3+D52*0.01</f>
        <v>164.25</v>
      </c>
      <c r="E56" s="75"/>
      <c r="F56" s="12"/>
      <c r="G56" s="75"/>
      <c r="H56" s="12"/>
      <c r="I56" s="75"/>
      <c r="J56" s="12"/>
      <c r="K56" s="12"/>
    </row>
    <row r="57" spans="1:12" x14ac:dyDescent="0.25">
      <c r="A57" s="86"/>
      <c r="B57" s="51" t="s">
        <v>117</v>
      </c>
      <c r="C57" s="38" t="s">
        <v>21</v>
      </c>
      <c r="D57" s="62">
        <f>D51*0.25</f>
        <v>132.5</v>
      </c>
      <c r="E57" s="50"/>
      <c r="F57" s="12"/>
      <c r="G57" s="50"/>
      <c r="H57" s="12"/>
      <c r="I57" s="50"/>
      <c r="J57" s="12"/>
      <c r="K57" s="12"/>
    </row>
    <row r="58" spans="1:12" x14ac:dyDescent="0.25">
      <c r="A58" s="86"/>
      <c r="B58" s="76" t="s">
        <v>19</v>
      </c>
      <c r="C58" s="24" t="s">
        <v>20</v>
      </c>
      <c r="D58" s="75">
        <f>D51*0.03</f>
        <v>15.899999999999999</v>
      </c>
      <c r="E58" s="75"/>
      <c r="F58" s="12"/>
      <c r="G58" s="75"/>
      <c r="H58" s="12"/>
      <c r="I58" s="75"/>
      <c r="J58" s="12"/>
      <c r="K58" s="12"/>
    </row>
    <row r="59" spans="1:12" ht="18.75" customHeight="1" x14ac:dyDescent="0.25">
      <c r="A59" s="86">
        <v>9</v>
      </c>
      <c r="B59" s="28" t="s">
        <v>127</v>
      </c>
      <c r="C59" s="45" t="s">
        <v>15</v>
      </c>
      <c r="D59" s="50">
        <v>150</v>
      </c>
      <c r="E59" s="12"/>
      <c r="F59" s="12"/>
      <c r="G59" s="12"/>
      <c r="H59" s="12"/>
      <c r="I59" s="12"/>
      <c r="J59" s="12"/>
      <c r="K59" s="12"/>
    </row>
    <row r="60" spans="1:12" ht="18" customHeight="1" x14ac:dyDescent="0.25">
      <c r="A60" s="86">
        <v>10</v>
      </c>
      <c r="B60" s="28" t="s">
        <v>122</v>
      </c>
      <c r="C60" s="45" t="s">
        <v>15</v>
      </c>
      <c r="D60" s="50">
        <v>725</v>
      </c>
      <c r="E60" s="12"/>
      <c r="F60" s="12"/>
      <c r="G60" s="12"/>
      <c r="H60" s="12"/>
      <c r="I60" s="12"/>
      <c r="J60" s="12"/>
      <c r="K60" s="12"/>
      <c r="L60" s="99">
        <f>D60+D59</f>
        <v>875</v>
      </c>
    </row>
    <row r="61" spans="1:12" ht="30" x14ac:dyDescent="0.25">
      <c r="A61" s="86"/>
      <c r="B61" s="14" t="s">
        <v>63</v>
      </c>
      <c r="C61" s="39" t="s">
        <v>15</v>
      </c>
      <c r="D61" s="12">
        <f>D59*1.025</f>
        <v>153.75</v>
      </c>
      <c r="E61" s="12"/>
      <c r="F61" s="12"/>
      <c r="G61" s="12"/>
      <c r="H61" s="12"/>
      <c r="I61" s="12"/>
      <c r="J61" s="12"/>
      <c r="K61" s="12"/>
    </row>
    <row r="62" spans="1:12" ht="45" x14ac:dyDescent="0.25">
      <c r="A62" s="86"/>
      <c r="B62" s="34" t="s">
        <v>126</v>
      </c>
      <c r="C62" s="39" t="s">
        <v>15</v>
      </c>
      <c r="D62" s="55">
        <f>D60*1.02+D59*1.02</f>
        <v>892.5</v>
      </c>
      <c r="E62" s="12"/>
      <c r="F62" s="12"/>
      <c r="G62" s="12"/>
      <c r="H62" s="12"/>
      <c r="I62" s="12"/>
      <c r="J62" s="12"/>
      <c r="K62" s="12"/>
    </row>
    <row r="63" spans="1:12" x14ac:dyDescent="0.25">
      <c r="A63" s="86"/>
      <c r="B63" s="34" t="s">
        <v>123</v>
      </c>
      <c r="C63" s="39" t="s">
        <v>39</v>
      </c>
      <c r="D63" s="55">
        <f>D59*4</f>
        <v>600</v>
      </c>
      <c r="E63" s="12"/>
      <c r="F63" s="12"/>
      <c r="G63" s="12"/>
      <c r="H63" s="12"/>
      <c r="I63" s="12"/>
      <c r="J63" s="12"/>
      <c r="K63" s="12"/>
    </row>
    <row r="64" spans="1:12" ht="15.75" x14ac:dyDescent="0.3">
      <c r="A64" s="86"/>
      <c r="B64" s="11" t="s">
        <v>19</v>
      </c>
      <c r="C64" s="39" t="s">
        <v>20</v>
      </c>
      <c r="D64" s="12">
        <f>D59*0.08</f>
        <v>12</v>
      </c>
      <c r="E64" s="12"/>
      <c r="F64" s="12"/>
      <c r="G64" s="12"/>
      <c r="H64" s="12"/>
      <c r="I64" s="12"/>
      <c r="J64" s="12"/>
      <c r="K64" s="12"/>
    </row>
    <row r="65" spans="1:11" ht="30" x14ac:dyDescent="0.25">
      <c r="A65" s="86">
        <v>12</v>
      </c>
      <c r="B65" s="49" t="s">
        <v>159</v>
      </c>
      <c r="C65" s="45" t="s">
        <v>15</v>
      </c>
      <c r="D65" s="12">
        <f>18*3.5*3</f>
        <v>189</v>
      </c>
      <c r="E65" s="12"/>
      <c r="F65" s="12"/>
      <c r="G65" s="12"/>
      <c r="H65" s="12"/>
      <c r="I65" s="12"/>
      <c r="J65" s="12"/>
      <c r="K65" s="12"/>
    </row>
    <row r="66" spans="1:11" x14ac:dyDescent="0.25">
      <c r="A66" s="86">
        <v>13</v>
      </c>
      <c r="B66" s="49" t="s">
        <v>137</v>
      </c>
      <c r="C66" s="45" t="s">
        <v>15</v>
      </c>
      <c r="D66" s="50">
        <v>120</v>
      </c>
      <c r="E66" s="50"/>
      <c r="F66" s="12"/>
      <c r="G66" s="50"/>
      <c r="H66" s="12"/>
      <c r="I66" s="50"/>
      <c r="J66" s="12"/>
      <c r="K66" s="12"/>
    </row>
    <row r="67" spans="1:11" x14ac:dyDescent="0.25">
      <c r="A67" s="86"/>
      <c r="B67" s="63" t="s">
        <v>160</v>
      </c>
      <c r="C67" s="45" t="s">
        <v>15</v>
      </c>
      <c r="D67" s="50">
        <f>D65*1.05</f>
        <v>198.45000000000002</v>
      </c>
      <c r="E67" s="50"/>
      <c r="F67" s="12"/>
      <c r="G67" s="50"/>
      <c r="H67" s="12"/>
      <c r="I67" s="50"/>
      <c r="J67" s="12"/>
      <c r="K67" s="12"/>
    </row>
    <row r="68" spans="1:11" ht="15.75" x14ac:dyDescent="0.3">
      <c r="A68" s="86"/>
      <c r="B68" s="77" t="s">
        <v>130</v>
      </c>
      <c r="C68" s="45" t="s">
        <v>15</v>
      </c>
      <c r="D68" s="50">
        <f>D66*1.05+D65*1.1</f>
        <v>333.9</v>
      </c>
      <c r="E68" s="50"/>
      <c r="F68" s="12"/>
      <c r="G68" s="50"/>
      <c r="H68" s="12"/>
      <c r="I68" s="50"/>
      <c r="J68" s="12"/>
      <c r="K68" s="12"/>
    </row>
    <row r="69" spans="1:11" ht="30" x14ac:dyDescent="0.25">
      <c r="A69" s="86"/>
      <c r="B69" s="15" t="s">
        <v>131</v>
      </c>
      <c r="C69" s="45" t="s">
        <v>15</v>
      </c>
      <c r="D69" s="50">
        <f>D65</f>
        <v>189</v>
      </c>
      <c r="E69" s="50"/>
      <c r="F69" s="12"/>
      <c r="G69" s="50"/>
      <c r="H69" s="12"/>
      <c r="I69" s="50"/>
      <c r="J69" s="12"/>
      <c r="K69" s="12"/>
    </row>
    <row r="70" spans="1:11" ht="30" x14ac:dyDescent="0.3">
      <c r="A70" s="86"/>
      <c r="B70" s="35" t="s">
        <v>132</v>
      </c>
      <c r="C70" s="45" t="s">
        <v>15</v>
      </c>
      <c r="D70" s="50">
        <f>D66</f>
        <v>120</v>
      </c>
      <c r="E70" s="50"/>
      <c r="F70" s="12"/>
      <c r="G70" s="50"/>
      <c r="H70" s="12"/>
      <c r="I70" s="50"/>
      <c r="J70" s="12"/>
      <c r="K70" s="12"/>
    </row>
    <row r="71" spans="1:11" ht="15.75" x14ac:dyDescent="0.3">
      <c r="A71" s="86"/>
      <c r="B71" s="35" t="s">
        <v>136</v>
      </c>
      <c r="C71" s="45" t="s">
        <v>15</v>
      </c>
      <c r="D71" s="50">
        <f>D65</f>
        <v>189</v>
      </c>
      <c r="E71" s="50"/>
      <c r="F71" s="12"/>
      <c r="G71" s="50"/>
      <c r="H71" s="12"/>
      <c r="I71" s="50"/>
      <c r="J71" s="12"/>
      <c r="K71" s="12"/>
    </row>
    <row r="72" spans="1:11" ht="15.75" x14ac:dyDescent="0.3">
      <c r="A72" s="86"/>
      <c r="B72" s="35" t="s">
        <v>133</v>
      </c>
      <c r="C72" s="45" t="s">
        <v>17</v>
      </c>
      <c r="D72" s="50">
        <v>25</v>
      </c>
      <c r="E72" s="50"/>
      <c r="F72" s="12"/>
      <c r="G72" s="50"/>
      <c r="H72" s="12"/>
      <c r="I72" s="50"/>
      <c r="J72" s="12"/>
      <c r="K72" s="12"/>
    </row>
    <row r="73" spans="1:11" ht="15.75" x14ac:dyDescent="0.3">
      <c r="A73" s="86"/>
      <c r="B73" s="35" t="s">
        <v>19</v>
      </c>
      <c r="C73" s="45" t="s">
        <v>20</v>
      </c>
      <c r="D73" s="50">
        <f>D65*0.1+D66*0.08</f>
        <v>28.5</v>
      </c>
      <c r="E73" s="50"/>
      <c r="F73" s="12"/>
      <c r="G73" s="50"/>
      <c r="H73" s="12"/>
      <c r="I73" s="50"/>
      <c r="J73" s="12"/>
      <c r="K73" s="12"/>
    </row>
    <row r="74" spans="1:11" x14ac:dyDescent="0.25">
      <c r="A74" s="86">
        <v>14</v>
      </c>
      <c r="B74" s="31" t="s">
        <v>140</v>
      </c>
      <c r="C74" s="45" t="s">
        <v>15</v>
      </c>
      <c r="D74" s="50">
        <v>2240</v>
      </c>
      <c r="E74" s="12"/>
      <c r="F74" s="12"/>
      <c r="G74" s="12"/>
      <c r="H74" s="12"/>
      <c r="I74" s="12"/>
      <c r="J74" s="12"/>
      <c r="K74" s="12"/>
    </row>
    <row r="75" spans="1:11" ht="15.75" x14ac:dyDescent="0.3">
      <c r="A75" s="86"/>
      <c r="B75" s="11" t="s">
        <v>65</v>
      </c>
      <c r="C75" s="39" t="s">
        <v>21</v>
      </c>
      <c r="D75" s="55">
        <f>0.7*D74</f>
        <v>1568</v>
      </c>
      <c r="E75" s="12"/>
      <c r="F75" s="12"/>
      <c r="G75" s="12"/>
      <c r="H75" s="12"/>
      <c r="I75" s="12"/>
      <c r="J75" s="12"/>
      <c r="K75" s="12"/>
    </row>
    <row r="76" spans="1:11" x14ac:dyDescent="0.25">
      <c r="A76" s="86"/>
      <c r="B76" s="34" t="s">
        <v>138</v>
      </c>
      <c r="C76" s="39" t="s">
        <v>21</v>
      </c>
      <c r="D76" s="55">
        <f>D74*0.4</f>
        <v>896</v>
      </c>
      <c r="E76" s="12"/>
      <c r="F76" s="12"/>
      <c r="G76" s="12"/>
      <c r="H76" s="12"/>
      <c r="I76" s="12"/>
      <c r="J76" s="12"/>
      <c r="K76" s="12"/>
    </row>
    <row r="77" spans="1:11" x14ac:dyDescent="0.25">
      <c r="A77" s="86"/>
      <c r="B77" s="34" t="s">
        <v>139</v>
      </c>
      <c r="C77" s="39" t="s">
        <v>21</v>
      </c>
      <c r="D77" s="55">
        <f>D74*0.15</f>
        <v>336</v>
      </c>
      <c r="E77" s="12"/>
      <c r="F77" s="12"/>
      <c r="G77" s="12"/>
      <c r="H77" s="12"/>
      <c r="I77" s="12"/>
      <c r="J77" s="12"/>
      <c r="K77" s="12"/>
    </row>
    <row r="78" spans="1:11" ht="15.75" x14ac:dyDescent="0.3">
      <c r="A78" s="86"/>
      <c r="B78" s="11" t="s">
        <v>66</v>
      </c>
      <c r="C78" s="39" t="s">
        <v>15</v>
      </c>
      <c r="D78" s="12">
        <f>0.009*D74</f>
        <v>20.16</v>
      </c>
      <c r="E78" s="12"/>
      <c r="F78" s="12"/>
      <c r="G78" s="12"/>
      <c r="H78" s="12"/>
      <c r="I78" s="12"/>
      <c r="J78" s="12"/>
      <c r="K78" s="12"/>
    </row>
    <row r="79" spans="1:11" ht="15.75" x14ac:dyDescent="0.3">
      <c r="A79" s="86"/>
      <c r="B79" s="11" t="s">
        <v>106</v>
      </c>
      <c r="C79" s="39" t="s">
        <v>17</v>
      </c>
      <c r="D79" s="55">
        <v>1500</v>
      </c>
      <c r="E79" s="12"/>
      <c r="F79" s="12"/>
      <c r="G79" s="12"/>
      <c r="H79" s="12"/>
      <c r="I79" s="12"/>
      <c r="J79" s="12"/>
      <c r="K79" s="12"/>
    </row>
    <row r="80" spans="1:11" ht="15.75" x14ac:dyDescent="0.3">
      <c r="A80" s="86"/>
      <c r="B80" s="11" t="s">
        <v>105</v>
      </c>
      <c r="C80" s="39" t="s">
        <v>17</v>
      </c>
      <c r="D80" s="55">
        <f>0.5*D74</f>
        <v>1120</v>
      </c>
      <c r="E80" s="12"/>
      <c r="F80" s="12"/>
      <c r="G80" s="12"/>
      <c r="H80" s="12"/>
      <c r="I80" s="12"/>
      <c r="J80" s="12"/>
      <c r="K80" s="12"/>
    </row>
    <row r="81" spans="1:11" ht="15.75" x14ac:dyDescent="0.3">
      <c r="A81" s="86"/>
      <c r="B81" s="11" t="s">
        <v>19</v>
      </c>
      <c r="C81" s="39" t="s">
        <v>20</v>
      </c>
      <c r="D81" s="12">
        <f>D74*0.01</f>
        <v>22.400000000000002</v>
      </c>
      <c r="E81" s="12"/>
      <c r="F81" s="12"/>
      <c r="G81" s="12"/>
      <c r="H81" s="12"/>
      <c r="I81" s="12"/>
      <c r="J81" s="12"/>
      <c r="K81" s="12"/>
    </row>
    <row r="82" spans="1:11" ht="30" x14ac:dyDescent="0.3">
      <c r="A82" s="87">
        <v>15</v>
      </c>
      <c r="B82" s="78" t="s">
        <v>141</v>
      </c>
      <c r="C82" s="39" t="s">
        <v>17</v>
      </c>
      <c r="D82" s="12">
        <v>72</v>
      </c>
      <c r="E82" s="12"/>
      <c r="F82" s="12"/>
      <c r="G82" s="12"/>
      <c r="H82" s="12"/>
      <c r="I82" s="12"/>
      <c r="J82" s="12"/>
      <c r="K82" s="12"/>
    </row>
    <row r="83" spans="1:11" ht="15.75" x14ac:dyDescent="0.3">
      <c r="A83" s="87"/>
      <c r="B83" s="35" t="s">
        <v>142</v>
      </c>
      <c r="C83" s="39" t="s">
        <v>17</v>
      </c>
      <c r="D83" s="55">
        <f>D82*1.1</f>
        <v>79.2</v>
      </c>
      <c r="E83" s="12"/>
      <c r="F83" s="12"/>
      <c r="G83" s="12"/>
      <c r="H83" s="12"/>
      <c r="I83" s="12"/>
      <c r="J83" s="12"/>
      <c r="K83" s="12"/>
    </row>
    <row r="84" spans="1:11" ht="15.75" x14ac:dyDescent="0.3">
      <c r="A84" s="87"/>
      <c r="B84" s="11" t="s">
        <v>128</v>
      </c>
      <c r="C84" s="39" t="s">
        <v>39</v>
      </c>
      <c r="D84" s="55">
        <v>5</v>
      </c>
      <c r="E84" s="12"/>
      <c r="F84" s="12"/>
      <c r="G84" s="12"/>
      <c r="H84" s="12"/>
      <c r="I84" s="12"/>
      <c r="J84" s="12"/>
      <c r="K84" s="12"/>
    </row>
    <row r="85" spans="1:11" x14ac:dyDescent="0.25">
      <c r="A85" s="87">
        <v>16</v>
      </c>
      <c r="B85" s="49" t="s">
        <v>143</v>
      </c>
      <c r="C85" s="38" t="s">
        <v>15</v>
      </c>
      <c r="D85" s="50">
        <f>34*6*2.5</f>
        <v>510</v>
      </c>
      <c r="E85" s="50"/>
      <c r="F85" s="12"/>
      <c r="G85" s="50"/>
      <c r="H85" s="12"/>
      <c r="I85" s="50"/>
      <c r="J85" s="12"/>
      <c r="K85" s="12"/>
    </row>
    <row r="86" spans="1:11" x14ac:dyDescent="0.25">
      <c r="A86" s="87"/>
      <c r="B86" s="53" t="s">
        <v>64</v>
      </c>
      <c r="C86" s="38" t="s">
        <v>15</v>
      </c>
      <c r="D86" s="50">
        <f>D85*1.05</f>
        <v>535.5</v>
      </c>
      <c r="E86" s="50"/>
      <c r="F86" s="12"/>
      <c r="G86" s="50"/>
      <c r="H86" s="12"/>
      <c r="I86" s="50"/>
      <c r="J86" s="12"/>
      <c r="K86" s="12"/>
    </row>
    <row r="87" spans="1:11" x14ac:dyDescent="0.25">
      <c r="A87" s="87"/>
      <c r="B87" s="53" t="s">
        <v>58</v>
      </c>
      <c r="C87" s="38" t="s">
        <v>21</v>
      </c>
      <c r="D87" s="56">
        <f>D85*5</f>
        <v>2550</v>
      </c>
      <c r="E87" s="50"/>
      <c r="F87" s="12"/>
      <c r="G87" s="50"/>
      <c r="H87" s="12"/>
      <c r="I87" s="50"/>
      <c r="J87" s="12"/>
      <c r="K87" s="12"/>
    </row>
    <row r="88" spans="1:11" x14ac:dyDescent="0.25">
      <c r="A88" s="87"/>
      <c r="B88" s="53" t="s">
        <v>104</v>
      </c>
      <c r="C88" s="38" t="s">
        <v>21</v>
      </c>
      <c r="D88" s="50">
        <f>D85*0.04</f>
        <v>20.400000000000002</v>
      </c>
      <c r="E88" s="50"/>
      <c r="F88" s="12"/>
      <c r="G88" s="50"/>
      <c r="H88" s="12"/>
      <c r="I88" s="50"/>
      <c r="J88" s="12"/>
      <c r="K88" s="12"/>
    </row>
    <row r="89" spans="1:11" x14ac:dyDescent="0.25">
      <c r="A89" s="87"/>
      <c r="B89" s="53" t="s">
        <v>59</v>
      </c>
      <c r="C89" s="38" t="s">
        <v>16</v>
      </c>
      <c r="D89" s="50">
        <f>D85*0.7</f>
        <v>357</v>
      </c>
      <c r="E89" s="50"/>
      <c r="F89" s="12"/>
      <c r="G89" s="50"/>
      <c r="H89" s="12"/>
      <c r="I89" s="50"/>
      <c r="J89" s="12"/>
      <c r="K89" s="12"/>
    </row>
    <row r="90" spans="1:11" x14ac:dyDescent="0.25">
      <c r="A90" s="87"/>
      <c r="B90" s="53" t="s">
        <v>19</v>
      </c>
      <c r="C90" s="38" t="s">
        <v>20</v>
      </c>
      <c r="D90" s="50">
        <f>D86*0.08</f>
        <v>42.84</v>
      </c>
      <c r="E90" s="50"/>
      <c r="F90" s="12"/>
      <c r="G90" s="50"/>
      <c r="H90" s="12"/>
      <c r="I90" s="50"/>
      <c r="J90" s="12"/>
      <c r="K90" s="12"/>
    </row>
    <row r="91" spans="1:11" ht="15.75" x14ac:dyDescent="0.3">
      <c r="A91" s="86">
        <v>17</v>
      </c>
      <c r="B91" s="20" t="s">
        <v>67</v>
      </c>
      <c r="C91" s="45" t="s">
        <v>17</v>
      </c>
      <c r="D91" s="50">
        <v>450</v>
      </c>
      <c r="E91" s="12"/>
      <c r="F91" s="12"/>
      <c r="G91" s="12"/>
      <c r="H91" s="12"/>
      <c r="I91" s="12"/>
      <c r="J91" s="12"/>
      <c r="K91" s="12"/>
    </row>
    <row r="92" spans="1:11" ht="15.75" x14ac:dyDescent="0.3">
      <c r="A92" s="86"/>
      <c r="B92" s="11" t="s">
        <v>68</v>
      </c>
      <c r="C92" s="39" t="s">
        <v>17</v>
      </c>
      <c r="D92" s="12">
        <f>1.03*D91</f>
        <v>463.5</v>
      </c>
      <c r="E92" s="12"/>
      <c r="F92" s="12"/>
      <c r="G92" s="12"/>
      <c r="H92" s="12"/>
      <c r="I92" s="12"/>
      <c r="J92" s="12"/>
      <c r="K92" s="12"/>
    </row>
    <row r="93" spans="1:11" ht="15.75" x14ac:dyDescent="0.3">
      <c r="A93" s="86"/>
      <c r="B93" s="11" t="s">
        <v>70</v>
      </c>
      <c r="C93" s="39" t="s">
        <v>39</v>
      </c>
      <c r="D93" s="12">
        <f>D91*4</f>
        <v>1800</v>
      </c>
      <c r="E93" s="12"/>
      <c r="F93" s="12"/>
      <c r="G93" s="12"/>
      <c r="H93" s="12"/>
      <c r="I93" s="12"/>
      <c r="J93" s="12"/>
      <c r="K93" s="12"/>
    </row>
    <row r="94" spans="1:11" ht="15.75" x14ac:dyDescent="0.3">
      <c r="A94" s="86"/>
      <c r="B94" s="11" t="s">
        <v>69</v>
      </c>
      <c r="C94" s="39" t="s">
        <v>39</v>
      </c>
      <c r="D94" s="12">
        <v>15</v>
      </c>
      <c r="E94" s="12"/>
      <c r="F94" s="12"/>
      <c r="G94" s="12"/>
      <c r="H94" s="12"/>
      <c r="I94" s="12"/>
      <c r="J94" s="12"/>
      <c r="K94" s="12"/>
    </row>
    <row r="95" spans="1:11" ht="15.75" x14ac:dyDescent="0.3">
      <c r="A95" s="86"/>
      <c r="B95" s="11" t="s">
        <v>19</v>
      </c>
      <c r="C95" s="39" t="s">
        <v>20</v>
      </c>
      <c r="D95" s="12">
        <f>D91*0.03</f>
        <v>13.5</v>
      </c>
      <c r="E95" s="12"/>
      <c r="F95" s="12"/>
      <c r="G95" s="12"/>
      <c r="H95" s="12"/>
      <c r="I95" s="12"/>
      <c r="J95" s="12"/>
      <c r="K95" s="12"/>
    </row>
    <row r="96" spans="1:11" ht="45" x14ac:dyDescent="0.25">
      <c r="A96" s="86">
        <v>18</v>
      </c>
      <c r="B96" s="49" t="s">
        <v>72</v>
      </c>
      <c r="C96" s="39" t="s">
        <v>16</v>
      </c>
      <c r="D96" s="12">
        <v>34</v>
      </c>
      <c r="E96" s="12"/>
      <c r="F96" s="12"/>
      <c r="G96" s="12"/>
      <c r="H96" s="12"/>
      <c r="I96" s="12"/>
      <c r="J96" s="12"/>
      <c r="K96" s="12"/>
    </row>
    <row r="97" spans="1:11" ht="15.75" x14ac:dyDescent="0.3">
      <c r="A97" s="86"/>
      <c r="B97" s="11" t="s">
        <v>73</v>
      </c>
      <c r="C97" s="39" t="s">
        <v>50</v>
      </c>
      <c r="D97" s="12">
        <f>D96*0.15</f>
        <v>5.0999999999999996</v>
      </c>
      <c r="E97" s="12"/>
      <c r="F97" s="12"/>
      <c r="G97" s="12"/>
      <c r="H97" s="12"/>
      <c r="I97" s="12"/>
      <c r="J97" s="12"/>
      <c r="K97" s="12"/>
    </row>
    <row r="98" spans="1:11" x14ac:dyDescent="0.25">
      <c r="A98" s="86"/>
      <c r="B98" s="79" t="s">
        <v>74</v>
      </c>
      <c r="C98" s="39" t="s">
        <v>18</v>
      </c>
      <c r="D98" s="12">
        <f>D97*0.3</f>
        <v>1.5299999999999998</v>
      </c>
      <c r="E98" s="12"/>
      <c r="F98" s="12"/>
      <c r="G98" s="12"/>
      <c r="H98" s="12"/>
      <c r="I98" s="12"/>
      <c r="J98" s="12"/>
      <c r="K98" s="12"/>
    </row>
    <row r="99" spans="1:11" ht="15.75" x14ac:dyDescent="0.3">
      <c r="A99" s="86"/>
      <c r="B99" s="11" t="s">
        <v>65</v>
      </c>
      <c r="C99" s="39" t="s">
        <v>21</v>
      </c>
      <c r="D99" s="12">
        <f>D96*8</f>
        <v>272</v>
      </c>
      <c r="E99" s="12"/>
      <c r="F99" s="12"/>
      <c r="G99" s="12"/>
      <c r="H99" s="12"/>
      <c r="I99" s="12"/>
      <c r="J99" s="12"/>
      <c r="K99" s="12"/>
    </row>
    <row r="100" spans="1:11" ht="15.75" x14ac:dyDescent="0.3">
      <c r="A100" s="86"/>
      <c r="B100" s="11" t="s">
        <v>66</v>
      </c>
      <c r="C100" s="45" t="s">
        <v>15</v>
      </c>
      <c r="D100" s="50">
        <f>D96*0.1</f>
        <v>3.4000000000000004</v>
      </c>
      <c r="E100" s="12"/>
      <c r="F100" s="12"/>
      <c r="G100" s="12"/>
      <c r="H100" s="12"/>
      <c r="I100" s="12"/>
      <c r="J100" s="12"/>
      <c r="K100" s="12"/>
    </row>
    <row r="101" spans="1:11" ht="15.75" x14ac:dyDescent="0.3">
      <c r="A101" s="86"/>
      <c r="B101" s="11" t="s">
        <v>75</v>
      </c>
      <c r="C101" s="39" t="s">
        <v>21</v>
      </c>
      <c r="D101" s="12">
        <f>D96*0.5</f>
        <v>17</v>
      </c>
      <c r="E101" s="12"/>
      <c r="F101" s="12"/>
      <c r="G101" s="12"/>
      <c r="H101" s="12"/>
      <c r="I101" s="12"/>
      <c r="J101" s="12"/>
      <c r="K101" s="12"/>
    </row>
    <row r="102" spans="1:11" ht="15.75" x14ac:dyDescent="0.3">
      <c r="A102" s="86"/>
      <c r="B102" s="11" t="s">
        <v>19</v>
      </c>
      <c r="C102" s="39" t="s">
        <v>20</v>
      </c>
      <c r="D102" s="12">
        <f>D96*0.1</f>
        <v>3.4000000000000004</v>
      </c>
      <c r="E102" s="12"/>
      <c r="F102" s="12"/>
      <c r="G102" s="12"/>
      <c r="H102" s="12"/>
      <c r="I102" s="12"/>
      <c r="J102" s="12"/>
      <c r="K102" s="12"/>
    </row>
    <row r="103" spans="1:11" ht="75" x14ac:dyDescent="0.25">
      <c r="A103" s="86">
        <v>19</v>
      </c>
      <c r="B103" s="49" t="s">
        <v>224</v>
      </c>
      <c r="C103" s="38" t="s">
        <v>16</v>
      </c>
      <c r="D103" s="50">
        <v>38</v>
      </c>
      <c r="E103" s="50"/>
      <c r="F103" s="12"/>
      <c r="G103" s="50"/>
      <c r="H103" s="12"/>
      <c r="I103" s="50"/>
      <c r="J103" s="12"/>
      <c r="K103" s="12"/>
    </row>
    <row r="104" spans="1:11" ht="30" x14ac:dyDescent="0.25">
      <c r="A104" s="86">
        <v>20</v>
      </c>
      <c r="B104" s="49" t="s">
        <v>220</v>
      </c>
      <c r="C104" s="38" t="s">
        <v>16</v>
      </c>
      <c r="D104" s="50">
        <v>34</v>
      </c>
      <c r="E104" s="50"/>
      <c r="F104" s="12"/>
      <c r="G104" s="50"/>
      <c r="H104" s="12"/>
      <c r="I104" s="50"/>
      <c r="J104" s="12"/>
      <c r="K104" s="12"/>
    </row>
    <row r="105" spans="1:11" ht="60" x14ac:dyDescent="0.25">
      <c r="A105" s="86">
        <v>21</v>
      </c>
      <c r="B105" s="49" t="s">
        <v>144</v>
      </c>
      <c r="C105" s="38" t="s">
        <v>16</v>
      </c>
      <c r="D105" s="50">
        <v>34</v>
      </c>
      <c r="E105" s="50"/>
      <c r="F105" s="12"/>
      <c r="G105" s="50"/>
      <c r="H105" s="12"/>
      <c r="I105" s="50"/>
      <c r="J105" s="12"/>
      <c r="K105" s="12"/>
    </row>
    <row r="106" spans="1:11" ht="30" x14ac:dyDescent="0.25">
      <c r="A106" s="86">
        <v>22</v>
      </c>
      <c r="B106" s="59" t="s">
        <v>227</v>
      </c>
      <c r="C106" s="38" t="s">
        <v>16</v>
      </c>
      <c r="D106" s="50">
        <v>2</v>
      </c>
      <c r="E106" s="50"/>
      <c r="F106" s="12"/>
      <c r="G106" s="50"/>
      <c r="H106" s="12"/>
      <c r="I106" s="50"/>
      <c r="J106" s="12"/>
      <c r="K106" s="12"/>
    </row>
    <row r="107" spans="1:11" x14ac:dyDescent="0.25">
      <c r="A107" s="86"/>
      <c r="B107" s="34" t="s">
        <v>76</v>
      </c>
      <c r="C107" s="38" t="s">
        <v>37</v>
      </c>
      <c r="D107" s="50">
        <v>110</v>
      </c>
      <c r="E107" s="50"/>
      <c r="F107" s="12"/>
      <c r="G107" s="50"/>
      <c r="H107" s="12"/>
      <c r="I107" s="50"/>
      <c r="J107" s="12"/>
      <c r="K107" s="12"/>
    </row>
    <row r="108" spans="1:11" x14ac:dyDescent="0.25">
      <c r="A108" s="86"/>
      <c r="B108" s="53" t="s">
        <v>77</v>
      </c>
      <c r="C108" s="38" t="s">
        <v>37</v>
      </c>
      <c r="D108" s="50">
        <v>55</v>
      </c>
      <c r="E108" s="50"/>
      <c r="F108" s="12"/>
      <c r="G108" s="50"/>
      <c r="H108" s="12"/>
      <c r="I108" s="50"/>
      <c r="J108" s="12"/>
      <c r="K108" s="12"/>
    </row>
    <row r="109" spans="1:11" x14ac:dyDescent="0.25">
      <c r="A109" s="86"/>
      <c r="B109" s="53" t="s">
        <v>19</v>
      </c>
      <c r="C109" s="38" t="s">
        <v>20</v>
      </c>
      <c r="D109" s="50">
        <f>(D105+D104+D103)*0.2</f>
        <v>21.200000000000003</v>
      </c>
      <c r="E109" s="50"/>
      <c r="F109" s="12"/>
      <c r="G109" s="50"/>
      <c r="H109" s="12"/>
      <c r="I109" s="50"/>
      <c r="J109" s="12"/>
      <c r="K109" s="12"/>
    </row>
    <row r="110" spans="1:11" x14ac:dyDescent="0.25">
      <c r="A110" s="86">
        <v>23</v>
      </c>
      <c r="B110" s="58" t="s">
        <v>78</v>
      </c>
      <c r="C110" s="38"/>
      <c r="D110" s="38"/>
      <c r="E110" s="38"/>
      <c r="F110" s="12"/>
      <c r="G110" s="38"/>
      <c r="H110" s="12"/>
      <c r="I110" s="38"/>
      <c r="J110" s="12"/>
      <c r="K110" s="12"/>
    </row>
    <row r="111" spans="1:11" x14ac:dyDescent="0.25">
      <c r="A111" s="86"/>
      <c r="B111" s="34" t="s">
        <v>79</v>
      </c>
      <c r="C111" s="38" t="s">
        <v>17</v>
      </c>
      <c r="D111" s="50">
        <v>250</v>
      </c>
      <c r="E111" s="50"/>
      <c r="F111" s="12"/>
      <c r="G111" s="50"/>
      <c r="H111" s="12"/>
      <c r="I111" s="50"/>
      <c r="J111" s="12"/>
      <c r="K111" s="12"/>
    </row>
    <row r="112" spans="1:11" ht="30" x14ac:dyDescent="0.25">
      <c r="A112" s="86"/>
      <c r="B112" s="34" t="s">
        <v>86</v>
      </c>
      <c r="C112" s="38" t="s">
        <v>87</v>
      </c>
      <c r="D112" s="50">
        <v>2</v>
      </c>
      <c r="E112" s="50"/>
      <c r="F112" s="12"/>
      <c r="G112" s="50"/>
      <c r="H112" s="12"/>
      <c r="I112" s="50"/>
      <c r="J112" s="12"/>
      <c r="K112" s="12"/>
    </row>
    <row r="113" spans="1:11" x14ac:dyDescent="0.25">
      <c r="A113" s="86"/>
      <c r="B113" s="34" t="s">
        <v>80</v>
      </c>
      <c r="C113" s="38" t="s">
        <v>17</v>
      </c>
      <c r="D113" s="50">
        <v>420</v>
      </c>
      <c r="E113" s="50"/>
      <c r="F113" s="12"/>
      <c r="G113" s="50"/>
      <c r="H113" s="12"/>
      <c r="I113" s="50"/>
      <c r="J113" s="12"/>
      <c r="K113" s="12"/>
    </row>
    <row r="114" spans="1:11" x14ac:dyDescent="0.25">
      <c r="A114" s="86"/>
      <c r="B114" s="34" t="s">
        <v>145</v>
      </c>
      <c r="C114" s="38" t="s">
        <v>16</v>
      </c>
      <c r="D114" s="50">
        <v>140</v>
      </c>
      <c r="E114" s="50"/>
      <c r="F114" s="12"/>
      <c r="G114" s="50"/>
      <c r="H114" s="12"/>
      <c r="I114" s="50"/>
      <c r="J114" s="12"/>
      <c r="K114" s="12"/>
    </row>
    <row r="115" spans="1:11" x14ac:dyDescent="0.25">
      <c r="A115" s="86"/>
      <c r="B115" s="34" t="s">
        <v>81</v>
      </c>
      <c r="C115" s="38" t="s">
        <v>16</v>
      </c>
      <c r="D115" s="50">
        <v>160</v>
      </c>
      <c r="E115" s="50"/>
      <c r="F115" s="12"/>
      <c r="G115" s="50"/>
      <c r="H115" s="12"/>
      <c r="I115" s="50"/>
      <c r="J115" s="12"/>
      <c r="K115" s="12"/>
    </row>
    <row r="116" spans="1:11" x14ac:dyDescent="0.25">
      <c r="A116" s="86"/>
      <c r="B116" s="34" t="s">
        <v>82</v>
      </c>
      <c r="C116" s="38" t="s">
        <v>16</v>
      </c>
      <c r="D116" s="50">
        <v>76</v>
      </c>
      <c r="E116" s="50"/>
      <c r="F116" s="12"/>
      <c r="G116" s="50"/>
      <c r="H116" s="12"/>
      <c r="I116" s="50"/>
      <c r="J116" s="12"/>
      <c r="K116" s="12"/>
    </row>
    <row r="117" spans="1:11" x14ac:dyDescent="0.25">
      <c r="A117" s="86">
        <v>24</v>
      </c>
      <c r="B117" s="59" t="s">
        <v>83</v>
      </c>
      <c r="C117" s="38"/>
      <c r="D117" s="50"/>
      <c r="E117" s="50"/>
      <c r="F117" s="12"/>
      <c r="G117" s="50"/>
      <c r="H117" s="12"/>
      <c r="I117" s="50"/>
      <c r="J117" s="12"/>
      <c r="K117" s="12"/>
    </row>
    <row r="118" spans="1:11" x14ac:dyDescent="0.25">
      <c r="A118" s="86"/>
      <c r="B118" s="34" t="s">
        <v>38</v>
      </c>
      <c r="C118" s="38" t="s">
        <v>17</v>
      </c>
      <c r="D118" s="50">
        <v>55</v>
      </c>
      <c r="E118" s="50"/>
      <c r="F118" s="12"/>
      <c r="G118" s="50"/>
      <c r="H118" s="12"/>
      <c r="I118" s="50"/>
      <c r="J118" s="12"/>
      <c r="K118" s="12"/>
    </row>
    <row r="119" spans="1:11" x14ac:dyDescent="0.25">
      <c r="A119" s="86"/>
      <c r="B119" s="34" t="s">
        <v>84</v>
      </c>
      <c r="C119" s="38" t="s">
        <v>17</v>
      </c>
      <c r="D119" s="50">
        <v>45</v>
      </c>
      <c r="E119" s="50"/>
      <c r="F119" s="12"/>
      <c r="G119" s="50"/>
      <c r="H119" s="12"/>
      <c r="I119" s="50"/>
      <c r="J119" s="12"/>
      <c r="K119" s="12"/>
    </row>
    <row r="120" spans="1:11" ht="34.5" customHeight="1" x14ac:dyDescent="0.25">
      <c r="A120" s="86"/>
      <c r="B120" s="34" t="s">
        <v>88</v>
      </c>
      <c r="C120" s="38" t="s">
        <v>16</v>
      </c>
      <c r="D120" s="50">
        <v>28</v>
      </c>
      <c r="E120" s="50"/>
      <c r="F120" s="12"/>
      <c r="G120" s="50"/>
      <c r="H120" s="12"/>
      <c r="I120" s="50"/>
      <c r="J120" s="12"/>
      <c r="K120" s="12"/>
    </row>
    <row r="121" spans="1:11" ht="60" x14ac:dyDescent="0.25">
      <c r="A121" s="86"/>
      <c r="B121" s="34" t="s">
        <v>147</v>
      </c>
      <c r="C121" s="38" t="s">
        <v>16</v>
      </c>
      <c r="D121" s="50">
        <v>30</v>
      </c>
      <c r="E121" s="50"/>
      <c r="F121" s="12"/>
      <c r="G121" s="50"/>
      <c r="H121" s="12"/>
      <c r="I121" s="50"/>
      <c r="J121" s="12"/>
      <c r="K121" s="12"/>
    </row>
    <row r="122" spans="1:11" x14ac:dyDescent="0.25">
      <c r="A122" s="86"/>
      <c r="B122" s="34" t="s">
        <v>146</v>
      </c>
      <c r="C122" s="38" t="s">
        <v>16</v>
      </c>
      <c r="D122" s="50">
        <v>28</v>
      </c>
      <c r="E122" s="50"/>
      <c r="F122" s="12"/>
      <c r="G122" s="50"/>
      <c r="H122" s="12"/>
      <c r="I122" s="50"/>
      <c r="J122" s="12"/>
      <c r="K122" s="12"/>
    </row>
    <row r="123" spans="1:11" x14ac:dyDescent="0.25">
      <c r="A123" s="86"/>
      <c r="B123" s="34" t="s">
        <v>89</v>
      </c>
      <c r="C123" s="38" t="s">
        <v>16</v>
      </c>
      <c r="D123" s="50">
        <v>56</v>
      </c>
      <c r="E123" s="50"/>
      <c r="F123" s="12"/>
      <c r="G123" s="50"/>
      <c r="H123" s="12"/>
      <c r="I123" s="50"/>
      <c r="J123" s="12"/>
      <c r="K123" s="12"/>
    </row>
    <row r="124" spans="1:11" x14ac:dyDescent="0.25">
      <c r="A124" s="86"/>
      <c r="B124" s="34" t="s">
        <v>85</v>
      </c>
      <c r="C124" s="38" t="s">
        <v>16</v>
      </c>
      <c r="D124" s="50">
        <v>140</v>
      </c>
      <c r="E124" s="50"/>
      <c r="F124" s="12"/>
      <c r="G124" s="50"/>
      <c r="H124" s="12"/>
      <c r="I124" s="50"/>
      <c r="J124" s="12"/>
      <c r="K124" s="12"/>
    </row>
    <row r="125" spans="1:11" x14ac:dyDescent="0.25">
      <c r="A125" s="86">
        <v>25</v>
      </c>
      <c r="B125" s="60" t="s">
        <v>5</v>
      </c>
      <c r="C125" s="38"/>
      <c r="D125" s="50"/>
      <c r="E125" s="50"/>
      <c r="F125" s="12"/>
      <c r="G125" s="50"/>
      <c r="H125" s="12"/>
      <c r="I125" s="50"/>
      <c r="J125" s="12"/>
      <c r="K125" s="12"/>
    </row>
    <row r="126" spans="1:11" ht="15.75" x14ac:dyDescent="0.3">
      <c r="A126" s="86"/>
      <c r="B126" s="35" t="s">
        <v>219</v>
      </c>
      <c r="C126" s="39" t="s">
        <v>16</v>
      </c>
      <c r="D126" s="12">
        <v>36</v>
      </c>
      <c r="E126" s="12"/>
      <c r="F126" s="12"/>
      <c r="G126" s="12"/>
      <c r="H126" s="12"/>
      <c r="I126" s="12"/>
      <c r="J126" s="12"/>
      <c r="K126" s="12"/>
    </row>
    <row r="127" spans="1:11" x14ac:dyDescent="0.25">
      <c r="A127" s="86"/>
      <c r="B127" s="53" t="s">
        <v>218</v>
      </c>
      <c r="C127" s="38" t="s">
        <v>16</v>
      </c>
      <c r="D127" s="50">
        <v>36</v>
      </c>
      <c r="E127" s="50"/>
      <c r="F127" s="12"/>
      <c r="G127" s="50"/>
      <c r="H127" s="12"/>
      <c r="I127" s="50"/>
      <c r="J127" s="12"/>
      <c r="K127" s="12"/>
    </row>
    <row r="128" spans="1:11" x14ac:dyDescent="0.25">
      <c r="A128" s="86"/>
      <c r="B128" s="53" t="s">
        <v>92</v>
      </c>
      <c r="C128" s="38" t="s">
        <v>16</v>
      </c>
      <c r="D128" s="38">
        <v>72</v>
      </c>
      <c r="E128" s="38"/>
      <c r="F128" s="12"/>
      <c r="G128" s="38"/>
      <c r="H128" s="12"/>
      <c r="I128" s="38"/>
      <c r="J128" s="12"/>
      <c r="K128" s="12"/>
    </row>
    <row r="129" spans="1:11" x14ac:dyDescent="0.25">
      <c r="A129" s="86"/>
      <c r="B129" s="53" t="s">
        <v>91</v>
      </c>
      <c r="C129" s="38" t="s">
        <v>16</v>
      </c>
      <c r="D129" s="38">
        <v>36</v>
      </c>
      <c r="E129" s="38"/>
      <c r="F129" s="12"/>
      <c r="G129" s="38"/>
      <c r="H129" s="12"/>
      <c r="I129" s="38"/>
      <c r="J129" s="12"/>
      <c r="K129" s="12"/>
    </row>
    <row r="130" spans="1:11" x14ac:dyDescent="0.25">
      <c r="A130" s="86"/>
      <c r="B130" s="53" t="s">
        <v>36</v>
      </c>
      <c r="C130" s="38" t="s">
        <v>20</v>
      </c>
      <c r="D130" s="50">
        <v>72</v>
      </c>
      <c r="E130" s="50"/>
      <c r="F130" s="12"/>
      <c r="G130" s="50"/>
      <c r="H130" s="12"/>
      <c r="I130" s="50"/>
      <c r="J130" s="12"/>
      <c r="K130" s="12"/>
    </row>
    <row r="131" spans="1:11" x14ac:dyDescent="0.25">
      <c r="A131" s="86">
        <v>26</v>
      </c>
      <c r="B131" s="60" t="s">
        <v>93</v>
      </c>
      <c r="C131" s="38"/>
      <c r="D131" s="50"/>
      <c r="E131" s="50"/>
      <c r="F131" s="12"/>
      <c r="G131" s="50"/>
      <c r="H131" s="12"/>
      <c r="I131" s="50"/>
      <c r="J131" s="12"/>
      <c r="K131" s="12"/>
    </row>
    <row r="132" spans="1:11" ht="15.75" x14ac:dyDescent="0.3">
      <c r="A132" s="86"/>
      <c r="B132" s="29" t="s">
        <v>187</v>
      </c>
      <c r="C132" s="13" t="s">
        <v>16</v>
      </c>
      <c r="D132" s="10">
        <v>2</v>
      </c>
      <c r="E132" s="43"/>
      <c r="F132" s="12"/>
      <c r="G132" s="43"/>
      <c r="H132" s="12"/>
      <c r="I132" s="42"/>
      <c r="J132" s="12"/>
      <c r="K132" s="12"/>
    </row>
    <row r="133" spans="1:11" ht="15.75" x14ac:dyDescent="0.3">
      <c r="A133" s="87"/>
      <c r="B133" s="92" t="s">
        <v>171</v>
      </c>
      <c r="C133" s="91" t="s">
        <v>39</v>
      </c>
      <c r="D133" s="10">
        <v>2</v>
      </c>
      <c r="E133" s="43"/>
      <c r="F133" s="12"/>
      <c r="G133" s="43"/>
      <c r="H133" s="12"/>
      <c r="I133" s="42"/>
      <c r="J133" s="12"/>
      <c r="K133" s="12"/>
    </row>
    <row r="134" spans="1:11" ht="15.75" x14ac:dyDescent="0.3">
      <c r="A134" s="87"/>
      <c r="B134" s="90" t="s">
        <v>172</v>
      </c>
      <c r="C134" s="91" t="s">
        <v>39</v>
      </c>
      <c r="D134" s="10">
        <v>2</v>
      </c>
      <c r="E134" s="43"/>
      <c r="F134" s="12"/>
      <c r="G134" s="43"/>
      <c r="H134" s="12"/>
      <c r="I134" s="42"/>
      <c r="J134" s="12"/>
      <c r="K134" s="12"/>
    </row>
    <row r="135" spans="1:11" ht="15.75" x14ac:dyDescent="0.3">
      <c r="A135" s="87"/>
      <c r="B135" s="90" t="s">
        <v>173</v>
      </c>
      <c r="C135" s="91" t="s">
        <v>39</v>
      </c>
      <c r="D135" s="10">
        <v>2</v>
      </c>
      <c r="E135" s="43"/>
      <c r="F135" s="12"/>
      <c r="G135" s="43"/>
      <c r="H135" s="12"/>
      <c r="I135" s="42"/>
      <c r="J135" s="12"/>
      <c r="K135" s="12"/>
    </row>
    <row r="136" spans="1:11" ht="15.75" x14ac:dyDescent="0.3">
      <c r="A136" s="87"/>
      <c r="B136" s="90" t="s">
        <v>174</v>
      </c>
      <c r="C136" s="91" t="s">
        <v>39</v>
      </c>
      <c r="D136" s="10">
        <v>8</v>
      </c>
      <c r="E136" s="62"/>
      <c r="F136" s="12"/>
      <c r="G136" s="62"/>
      <c r="H136" s="12"/>
      <c r="I136" s="57"/>
      <c r="J136" s="12"/>
      <c r="K136" s="12"/>
    </row>
    <row r="137" spans="1:11" ht="15.75" x14ac:dyDescent="0.3">
      <c r="A137" s="87"/>
      <c r="B137" s="90" t="s">
        <v>175</v>
      </c>
      <c r="C137" s="91" t="s">
        <v>39</v>
      </c>
      <c r="D137" s="10">
        <v>2</v>
      </c>
      <c r="E137" s="62"/>
      <c r="F137" s="12"/>
      <c r="G137" s="62"/>
      <c r="H137" s="12"/>
      <c r="I137" s="57"/>
      <c r="J137" s="12"/>
      <c r="K137" s="12"/>
    </row>
    <row r="138" spans="1:11" ht="15.75" x14ac:dyDescent="0.3">
      <c r="A138" s="87"/>
      <c r="B138" s="90" t="s">
        <v>176</v>
      </c>
      <c r="C138" s="91" t="s">
        <v>39</v>
      </c>
      <c r="D138" s="10">
        <v>12</v>
      </c>
      <c r="E138" s="43"/>
      <c r="F138" s="12"/>
      <c r="G138" s="43"/>
      <c r="H138" s="12"/>
      <c r="I138" s="42"/>
      <c r="J138" s="12"/>
      <c r="K138" s="12"/>
    </row>
    <row r="139" spans="1:11" ht="15.75" x14ac:dyDescent="0.3">
      <c r="A139" s="87"/>
      <c r="B139" s="90" t="s">
        <v>177</v>
      </c>
      <c r="C139" s="91" t="s">
        <v>39</v>
      </c>
      <c r="D139" s="10">
        <v>22</v>
      </c>
      <c r="E139" s="43"/>
      <c r="F139" s="12"/>
      <c r="G139" s="43"/>
      <c r="H139" s="12"/>
      <c r="I139" s="42"/>
      <c r="J139" s="12"/>
      <c r="K139" s="12"/>
    </row>
    <row r="140" spans="1:11" x14ac:dyDescent="0.25">
      <c r="A140" s="86"/>
      <c r="B140" s="93" t="s">
        <v>179</v>
      </c>
      <c r="C140" s="94" t="s">
        <v>17</v>
      </c>
      <c r="D140" s="95">
        <v>220</v>
      </c>
      <c r="E140" s="62"/>
      <c r="F140" s="12"/>
      <c r="G140" s="62"/>
      <c r="H140" s="12"/>
      <c r="I140" s="50"/>
      <c r="J140" s="12"/>
      <c r="K140" s="12"/>
    </row>
    <row r="141" spans="1:11" ht="30" x14ac:dyDescent="0.25">
      <c r="A141" s="86"/>
      <c r="B141" s="15" t="s">
        <v>40</v>
      </c>
      <c r="C141" s="42" t="s">
        <v>17</v>
      </c>
      <c r="D141" s="43">
        <v>1500</v>
      </c>
      <c r="E141" s="43"/>
      <c r="F141" s="12"/>
      <c r="G141" s="43"/>
      <c r="H141" s="12"/>
      <c r="I141" s="12"/>
      <c r="J141" s="12"/>
      <c r="K141" s="12"/>
    </row>
    <row r="142" spans="1:11" ht="30" x14ac:dyDescent="0.25">
      <c r="A142" s="86"/>
      <c r="B142" s="15" t="s">
        <v>41</v>
      </c>
      <c r="C142" s="42" t="s">
        <v>17</v>
      </c>
      <c r="D142" s="43">
        <v>1200</v>
      </c>
      <c r="E142" s="43"/>
      <c r="F142" s="12"/>
      <c r="G142" s="43"/>
      <c r="H142" s="12"/>
      <c r="I142" s="12"/>
      <c r="J142" s="12"/>
      <c r="K142" s="12"/>
    </row>
    <row r="143" spans="1:11" x14ac:dyDescent="0.25">
      <c r="A143" s="86"/>
      <c r="B143" s="44" t="s">
        <v>42</v>
      </c>
      <c r="C143" s="42" t="s">
        <v>16</v>
      </c>
      <c r="D143" s="43">
        <v>120</v>
      </c>
      <c r="E143" s="43"/>
      <c r="F143" s="12"/>
      <c r="G143" s="43"/>
      <c r="H143" s="12"/>
      <c r="I143" s="43"/>
      <c r="J143" s="12"/>
      <c r="K143" s="12"/>
    </row>
    <row r="144" spans="1:11" x14ac:dyDescent="0.25">
      <c r="A144" s="86"/>
      <c r="B144" s="15" t="s">
        <v>43</v>
      </c>
      <c r="C144" s="13" t="s">
        <v>16</v>
      </c>
      <c r="D144" s="43">
        <v>45</v>
      </c>
      <c r="E144" s="43"/>
      <c r="F144" s="12"/>
      <c r="G144" s="43"/>
      <c r="H144" s="12"/>
      <c r="I144" s="43"/>
      <c r="J144" s="12"/>
      <c r="K144" s="12"/>
    </row>
    <row r="145" spans="1:11" x14ac:dyDescent="0.25">
      <c r="A145" s="86"/>
      <c r="B145" s="15" t="s">
        <v>44</v>
      </c>
      <c r="C145" s="13" t="s">
        <v>16</v>
      </c>
      <c r="D145" s="43">
        <v>4</v>
      </c>
      <c r="E145" s="43"/>
      <c r="F145" s="12"/>
      <c r="G145" s="43"/>
      <c r="H145" s="12"/>
      <c r="I145" s="43"/>
      <c r="J145" s="12"/>
      <c r="K145" s="12"/>
    </row>
    <row r="146" spans="1:11" ht="30" x14ac:dyDescent="0.25">
      <c r="A146" s="86"/>
      <c r="B146" s="34" t="s">
        <v>95</v>
      </c>
      <c r="C146" s="13" t="s">
        <v>16</v>
      </c>
      <c r="D146" s="43">
        <v>150</v>
      </c>
      <c r="E146" s="43"/>
      <c r="F146" s="12"/>
      <c r="G146" s="43"/>
      <c r="H146" s="12"/>
      <c r="I146" s="43"/>
      <c r="J146" s="12"/>
      <c r="K146" s="12"/>
    </row>
    <row r="147" spans="1:11" ht="30" x14ac:dyDescent="0.25">
      <c r="A147" s="86"/>
      <c r="B147" s="34" t="s">
        <v>94</v>
      </c>
      <c r="C147" s="13" t="s">
        <v>16</v>
      </c>
      <c r="D147" s="43">
        <v>18</v>
      </c>
      <c r="E147" s="43"/>
      <c r="F147" s="12"/>
      <c r="G147" s="43"/>
      <c r="H147" s="12"/>
      <c r="I147" s="43"/>
      <c r="J147" s="12"/>
      <c r="K147" s="12"/>
    </row>
    <row r="148" spans="1:11" x14ac:dyDescent="0.25">
      <c r="A148" s="86"/>
      <c r="B148" s="53" t="s">
        <v>19</v>
      </c>
      <c r="C148" s="38" t="s">
        <v>20</v>
      </c>
      <c r="D148" s="50">
        <f>(D141+D142+D143+D144+D145+D146+D147)*0.08</f>
        <v>242.96</v>
      </c>
      <c r="E148" s="50"/>
      <c r="F148" s="12"/>
      <c r="G148" s="50"/>
      <c r="H148" s="12"/>
      <c r="I148" s="50"/>
      <c r="J148" s="12"/>
      <c r="K148" s="12"/>
    </row>
    <row r="149" spans="1:11" x14ac:dyDescent="0.25">
      <c r="A149" s="86">
        <v>27</v>
      </c>
      <c r="B149" s="60" t="s">
        <v>166</v>
      </c>
      <c r="C149" s="38"/>
      <c r="D149" s="50"/>
      <c r="E149" s="50"/>
      <c r="F149" s="12"/>
      <c r="G149" s="50"/>
      <c r="H149" s="12"/>
      <c r="I149" s="50"/>
      <c r="J149" s="12"/>
      <c r="K149" s="12"/>
    </row>
    <row r="150" spans="1:11" ht="45" x14ac:dyDescent="0.25">
      <c r="A150" s="86"/>
      <c r="B150" s="34" t="s">
        <v>167</v>
      </c>
      <c r="C150" s="38" t="s">
        <v>16</v>
      </c>
      <c r="D150" s="62">
        <v>2</v>
      </c>
      <c r="E150" s="62"/>
      <c r="F150" s="12"/>
      <c r="G150" s="62"/>
      <c r="H150" s="12"/>
      <c r="I150" s="50"/>
      <c r="J150" s="12"/>
      <c r="K150" s="12"/>
    </row>
    <row r="151" spans="1:11" ht="30" x14ac:dyDescent="0.25">
      <c r="A151" s="86"/>
      <c r="B151" s="89" t="s">
        <v>168</v>
      </c>
      <c r="C151" s="38" t="s">
        <v>17</v>
      </c>
      <c r="D151" s="62">
        <v>4200</v>
      </c>
      <c r="E151" s="62"/>
      <c r="F151" s="12"/>
      <c r="G151" s="62"/>
      <c r="H151" s="12"/>
      <c r="I151" s="50"/>
      <c r="J151" s="12"/>
      <c r="K151" s="12"/>
    </row>
    <row r="152" spans="1:11" ht="45" x14ac:dyDescent="0.25">
      <c r="A152" s="86"/>
      <c r="B152" s="89" t="s">
        <v>169</v>
      </c>
      <c r="C152" s="38" t="s">
        <v>16</v>
      </c>
      <c r="D152" s="62">
        <v>18</v>
      </c>
      <c r="E152" s="62"/>
      <c r="F152" s="12"/>
      <c r="G152" s="62"/>
      <c r="H152" s="12"/>
      <c r="I152" s="50"/>
      <c r="J152" s="12"/>
      <c r="K152" s="12"/>
    </row>
    <row r="153" spans="1:11" ht="45" x14ac:dyDescent="0.25">
      <c r="A153" s="86"/>
      <c r="B153" s="89" t="s">
        <v>170</v>
      </c>
      <c r="C153" s="38" t="s">
        <v>16</v>
      </c>
      <c r="D153" s="62">
        <v>4</v>
      </c>
      <c r="E153" s="62"/>
      <c r="F153" s="12"/>
      <c r="G153" s="62"/>
      <c r="H153" s="12"/>
      <c r="I153" s="50"/>
      <c r="J153" s="12"/>
      <c r="K153" s="12"/>
    </row>
    <row r="154" spans="1:11" x14ac:dyDescent="0.25">
      <c r="A154" s="86"/>
      <c r="B154" s="89" t="s">
        <v>161</v>
      </c>
      <c r="C154" s="38" t="s">
        <v>37</v>
      </c>
      <c r="D154" s="62">
        <v>400</v>
      </c>
      <c r="E154" s="62"/>
      <c r="F154" s="12"/>
      <c r="G154" s="62"/>
      <c r="H154" s="12"/>
      <c r="I154" s="50"/>
      <c r="J154" s="12"/>
      <c r="K154" s="12"/>
    </row>
    <row r="155" spans="1:11" x14ac:dyDescent="0.25">
      <c r="A155" s="86"/>
      <c r="B155" s="89" t="s">
        <v>162</v>
      </c>
      <c r="C155" s="38" t="s">
        <v>37</v>
      </c>
      <c r="D155" s="62">
        <v>600</v>
      </c>
      <c r="E155" s="62"/>
      <c r="F155" s="12"/>
      <c r="G155" s="62"/>
      <c r="H155" s="12"/>
      <c r="I155" s="50"/>
      <c r="J155" s="12"/>
      <c r="K155" s="12"/>
    </row>
    <row r="156" spans="1:11" x14ac:dyDescent="0.25">
      <c r="A156" s="86"/>
      <c r="B156" s="89" t="s">
        <v>163</v>
      </c>
      <c r="C156" s="38" t="s">
        <v>37</v>
      </c>
      <c r="D156" s="62">
        <v>300</v>
      </c>
      <c r="E156" s="62"/>
      <c r="F156" s="12"/>
      <c r="G156" s="62"/>
      <c r="H156" s="12"/>
      <c r="I156" s="57"/>
      <c r="J156" s="12"/>
      <c r="K156" s="12"/>
    </row>
    <row r="157" spans="1:11" x14ac:dyDescent="0.25">
      <c r="A157" s="86"/>
      <c r="B157" s="89" t="s">
        <v>164</v>
      </c>
      <c r="C157" s="38" t="s">
        <v>17</v>
      </c>
      <c r="D157" s="62">
        <v>40</v>
      </c>
      <c r="E157" s="62"/>
      <c r="F157" s="12"/>
      <c r="G157" s="62"/>
      <c r="H157" s="12"/>
      <c r="I157" s="57"/>
      <c r="J157" s="12"/>
      <c r="K157" s="12"/>
    </row>
    <row r="158" spans="1:11" x14ac:dyDescent="0.25">
      <c r="A158" s="86"/>
      <c r="B158" s="34" t="s">
        <v>165</v>
      </c>
      <c r="C158" s="45" t="s">
        <v>20</v>
      </c>
      <c r="D158" s="50">
        <v>1</v>
      </c>
      <c r="E158" s="50"/>
      <c r="F158" s="12"/>
      <c r="G158" s="50"/>
      <c r="H158" s="12"/>
      <c r="I158" s="50"/>
      <c r="J158" s="12"/>
      <c r="K158" s="12"/>
    </row>
    <row r="159" spans="1:11" x14ac:dyDescent="0.25">
      <c r="A159" s="86"/>
      <c r="B159" s="34" t="s">
        <v>36</v>
      </c>
      <c r="C159" s="45" t="s">
        <v>20</v>
      </c>
      <c r="D159" s="56">
        <f>16700*0.001</f>
        <v>16.7</v>
      </c>
      <c r="E159" s="50"/>
      <c r="F159" s="12"/>
      <c r="G159" s="50"/>
      <c r="H159" s="12"/>
      <c r="I159" s="50"/>
      <c r="J159" s="12"/>
      <c r="K159" s="12"/>
    </row>
    <row r="160" spans="1:11" x14ac:dyDescent="0.25">
      <c r="A160" s="87">
        <v>28</v>
      </c>
      <c r="B160" s="49" t="s">
        <v>186</v>
      </c>
      <c r="C160" s="45"/>
      <c r="D160" s="56"/>
      <c r="E160" s="50"/>
      <c r="F160" s="12"/>
      <c r="G160" s="50"/>
      <c r="H160" s="12"/>
      <c r="I160" s="50"/>
      <c r="J160" s="12"/>
      <c r="K160" s="12"/>
    </row>
    <row r="161" spans="1:11" ht="30" x14ac:dyDescent="0.25">
      <c r="A161" s="87"/>
      <c r="B161" s="34" t="s">
        <v>180</v>
      </c>
      <c r="C161" s="38" t="s">
        <v>16</v>
      </c>
      <c r="D161" s="62">
        <v>2</v>
      </c>
      <c r="E161" s="62"/>
      <c r="F161" s="12"/>
      <c r="G161" s="62"/>
      <c r="H161" s="12"/>
      <c r="I161" s="50"/>
      <c r="J161" s="12"/>
      <c r="K161" s="12"/>
    </row>
    <row r="162" spans="1:11" x14ac:dyDescent="0.25">
      <c r="A162" s="87"/>
      <c r="B162" s="34" t="s">
        <v>181</v>
      </c>
      <c r="C162" s="38" t="s">
        <v>16</v>
      </c>
      <c r="D162" s="62">
        <v>32</v>
      </c>
      <c r="E162" s="62"/>
      <c r="F162" s="12"/>
      <c r="G162" s="62"/>
      <c r="H162" s="12"/>
      <c r="I162" s="50"/>
      <c r="J162" s="12"/>
      <c r="K162" s="12"/>
    </row>
    <row r="163" spans="1:11" ht="30" x14ac:dyDescent="0.3">
      <c r="A163" s="87"/>
      <c r="B163" s="35" t="s">
        <v>182</v>
      </c>
      <c r="C163" s="38" t="s">
        <v>37</v>
      </c>
      <c r="D163" s="62">
        <v>2</v>
      </c>
      <c r="E163" s="62"/>
      <c r="F163" s="12"/>
      <c r="G163" s="62"/>
      <c r="H163" s="12"/>
      <c r="I163" s="50"/>
      <c r="J163" s="12"/>
      <c r="K163" s="12"/>
    </row>
    <row r="164" spans="1:11" ht="33.75" customHeight="1" x14ac:dyDescent="0.3">
      <c r="A164" s="87"/>
      <c r="B164" s="35" t="s">
        <v>183</v>
      </c>
      <c r="C164" s="38" t="s">
        <v>37</v>
      </c>
      <c r="D164" s="62">
        <v>2</v>
      </c>
      <c r="E164" s="62"/>
      <c r="F164" s="12"/>
      <c r="G164" s="62"/>
      <c r="H164" s="12"/>
      <c r="I164" s="57"/>
      <c r="J164" s="12"/>
      <c r="K164" s="12"/>
    </row>
    <row r="165" spans="1:11" ht="15.75" x14ac:dyDescent="0.3">
      <c r="A165" s="87"/>
      <c r="B165" s="35" t="s">
        <v>184</v>
      </c>
      <c r="C165" s="38" t="s">
        <v>17</v>
      </c>
      <c r="D165" s="62">
        <v>280</v>
      </c>
      <c r="E165" s="62"/>
      <c r="F165" s="12"/>
      <c r="G165" s="62"/>
      <c r="H165" s="12"/>
      <c r="I165" s="57"/>
      <c r="J165" s="12"/>
      <c r="K165" s="12"/>
    </row>
    <row r="166" spans="1:11" ht="30" x14ac:dyDescent="0.25">
      <c r="A166" s="87"/>
      <c r="B166" s="89" t="s">
        <v>185</v>
      </c>
      <c r="C166" s="38" t="s">
        <v>16</v>
      </c>
      <c r="D166" s="62">
        <v>1</v>
      </c>
      <c r="E166" s="62"/>
      <c r="F166" s="12"/>
      <c r="G166" s="62"/>
      <c r="H166" s="12"/>
      <c r="I166" s="57"/>
      <c r="J166" s="12"/>
      <c r="K166" s="12"/>
    </row>
    <row r="167" spans="1:11" x14ac:dyDescent="0.25">
      <c r="A167" s="87"/>
      <c r="B167" s="34" t="s">
        <v>165</v>
      </c>
      <c r="C167" s="45" t="s">
        <v>20</v>
      </c>
      <c r="D167" s="50">
        <v>1</v>
      </c>
      <c r="E167" s="62"/>
      <c r="F167" s="12"/>
      <c r="G167" s="62"/>
      <c r="H167" s="12"/>
      <c r="I167" s="57"/>
      <c r="J167" s="12"/>
      <c r="K167" s="12"/>
    </row>
    <row r="168" spans="1:11" x14ac:dyDescent="0.25">
      <c r="A168" s="87"/>
      <c r="B168" s="34" t="s">
        <v>36</v>
      </c>
      <c r="C168" s="45" t="s">
        <v>20</v>
      </c>
      <c r="D168" s="62">
        <v>1</v>
      </c>
      <c r="E168" s="62"/>
      <c r="F168" s="12"/>
      <c r="G168" s="62"/>
      <c r="H168" s="12"/>
      <c r="I168" s="57"/>
      <c r="J168" s="12"/>
      <c r="K168" s="12"/>
    </row>
    <row r="169" spans="1:11" ht="45" x14ac:dyDescent="0.25">
      <c r="A169" s="86">
        <v>29</v>
      </c>
      <c r="B169" s="49" t="s">
        <v>150</v>
      </c>
      <c r="C169" s="38" t="s">
        <v>16</v>
      </c>
      <c r="D169" s="43">
        <v>34</v>
      </c>
      <c r="E169" s="43"/>
      <c r="F169" s="12"/>
      <c r="G169" s="43"/>
      <c r="H169" s="12"/>
      <c r="I169" s="43"/>
      <c r="J169" s="12"/>
      <c r="K169" s="12"/>
    </row>
    <row r="170" spans="1:11" x14ac:dyDescent="0.25">
      <c r="A170" s="86">
        <v>30</v>
      </c>
      <c r="B170" s="15" t="s">
        <v>33</v>
      </c>
      <c r="C170" s="39" t="s">
        <v>49</v>
      </c>
      <c r="D170" s="12">
        <v>22</v>
      </c>
      <c r="E170" s="12"/>
      <c r="F170" s="12"/>
      <c r="G170" s="12"/>
      <c r="H170" s="12"/>
      <c r="I170" s="12"/>
      <c r="J170" s="12"/>
      <c r="K170" s="12"/>
    </row>
    <row r="171" spans="1:11" x14ac:dyDescent="0.25">
      <c r="A171" s="86">
        <v>31</v>
      </c>
      <c r="B171" s="15" t="s">
        <v>34</v>
      </c>
      <c r="C171" s="39" t="s">
        <v>32</v>
      </c>
      <c r="D171" s="12">
        <f>D170*1.1</f>
        <v>24.200000000000003</v>
      </c>
      <c r="E171" s="12"/>
      <c r="F171" s="12"/>
      <c r="G171" s="12"/>
      <c r="H171" s="12"/>
      <c r="I171" s="12"/>
      <c r="J171" s="12"/>
      <c r="K171" s="12"/>
    </row>
    <row r="172" spans="1:11" x14ac:dyDescent="0.25">
      <c r="A172" s="36"/>
      <c r="B172" s="13" t="s">
        <v>13</v>
      </c>
      <c r="C172" s="39"/>
      <c r="D172" s="12"/>
      <c r="E172" s="12"/>
      <c r="F172" s="12">
        <f>SUM(F10:F171)</f>
        <v>0</v>
      </c>
      <c r="G172" s="12"/>
      <c r="H172" s="12">
        <f>SUM(H10:H171)</f>
        <v>0</v>
      </c>
      <c r="I172" s="12"/>
      <c r="J172" s="12">
        <f>SUM(J10:J171)</f>
        <v>0</v>
      </c>
      <c r="K172" s="103">
        <f>SUM(K10:K171)</f>
        <v>0</v>
      </c>
    </row>
    <row r="173" spans="1:11" ht="15.75" x14ac:dyDescent="0.3">
      <c r="A173" s="14"/>
      <c r="B173" s="21" t="s">
        <v>22</v>
      </c>
      <c r="C173" s="41"/>
      <c r="D173" s="25"/>
      <c r="E173" s="24"/>
      <c r="F173" s="25"/>
      <c r="G173" s="25"/>
      <c r="H173" s="25"/>
      <c r="I173" s="25"/>
      <c r="J173" s="24"/>
      <c r="K173" s="25">
        <f>K172*C173</f>
        <v>0</v>
      </c>
    </row>
    <row r="174" spans="1:11" ht="15.75" x14ac:dyDescent="0.3">
      <c r="A174" s="14"/>
      <c r="B174" s="30" t="s">
        <v>13</v>
      </c>
      <c r="C174" s="40"/>
      <c r="D174" s="25"/>
      <c r="E174" s="24"/>
      <c r="F174" s="24"/>
      <c r="G174" s="25"/>
      <c r="H174" s="25"/>
      <c r="I174" s="25"/>
      <c r="J174" s="24"/>
      <c r="K174" s="25">
        <f>K173+K172</f>
        <v>0</v>
      </c>
    </row>
    <row r="175" spans="1:11" ht="15.75" x14ac:dyDescent="0.3">
      <c r="A175" s="14"/>
      <c r="B175" s="21" t="s">
        <v>23</v>
      </c>
      <c r="C175" s="41"/>
      <c r="D175" s="25"/>
      <c r="E175" s="24"/>
      <c r="F175" s="24"/>
      <c r="G175" s="25"/>
      <c r="H175" s="25"/>
      <c r="I175" s="25"/>
      <c r="J175" s="24"/>
      <c r="K175" s="25">
        <f>K174*C175</f>
        <v>0</v>
      </c>
    </row>
    <row r="176" spans="1:11" ht="15.75" x14ac:dyDescent="0.3">
      <c r="A176" s="14"/>
      <c r="B176" s="30" t="s">
        <v>13</v>
      </c>
      <c r="C176" s="40"/>
      <c r="D176" s="25"/>
      <c r="E176" s="24"/>
      <c r="F176" s="24"/>
      <c r="G176" s="25"/>
      <c r="H176" s="25"/>
      <c r="I176" s="25"/>
      <c r="J176" s="24"/>
      <c r="K176" s="25">
        <f>SUM(K174:K175)</f>
        <v>0</v>
      </c>
    </row>
    <row r="177" spans="1:11" ht="15.75" x14ac:dyDescent="0.3">
      <c r="A177" s="14"/>
      <c r="B177" s="21" t="s">
        <v>24</v>
      </c>
      <c r="C177" s="41"/>
      <c r="D177" s="25"/>
      <c r="E177" s="24"/>
      <c r="F177" s="24"/>
      <c r="G177" s="25"/>
      <c r="H177" s="25"/>
      <c r="I177" s="25"/>
      <c r="J177" s="24"/>
      <c r="K177" s="25">
        <f>K176*C177</f>
        <v>0</v>
      </c>
    </row>
    <row r="178" spans="1:11" ht="15.75" x14ac:dyDescent="0.3">
      <c r="A178" s="23"/>
      <c r="B178" s="30" t="s">
        <v>13</v>
      </c>
      <c r="C178" s="40"/>
      <c r="D178" s="25"/>
      <c r="E178" s="24"/>
      <c r="F178" s="24"/>
      <c r="G178" s="25"/>
      <c r="H178" s="25"/>
      <c r="I178" s="25"/>
      <c r="J178" s="24"/>
      <c r="K178" s="25">
        <f>SUM(K176:K177)</f>
        <v>0</v>
      </c>
    </row>
    <row r="179" spans="1:11" ht="15.75" x14ac:dyDescent="0.3">
      <c r="A179" s="23"/>
      <c r="B179" s="21" t="s">
        <v>27</v>
      </c>
      <c r="C179" s="41"/>
      <c r="D179" s="25"/>
      <c r="E179" s="24"/>
      <c r="F179" s="24"/>
      <c r="G179" s="25"/>
      <c r="H179" s="25"/>
      <c r="I179" s="25"/>
      <c r="J179" s="24"/>
      <c r="K179" s="25">
        <f>K178*C179</f>
        <v>0</v>
      </c>
    </row>
    <row r="180" spans="1:11" ht="15.75" x14ac:dyDescent="0.3">
      <c r="A180" s="23"/>
      <c r="B180" s="21" t="s">
        <v>45</v>
      </c>
      <c r="C180" s="41"/>
      <c r="D180" s="25"/>
      <c r="E180" s="24"/>
      <c r="F180" s="24"/>
      <c r="G180" s="25"/>
      <c r="H180" s="25"/>
      <c r="I180" s="25"/>
      <c r="J180" s="24"/>
      <c r="K180" s="25">
        <f>H172*C180</f>
        <v>0</v>
      </c>
    </row>
    <row r="181" spans="1:11" ht="15.75" x14ac:dyDescent="0.3">
      <c r="A181" s="23"/>
      <c r="B181" s="30" t="s">
        <v>13</v>
      </c>
      <c r="C181" s="40"/>
      <c r="D181" s="25"/>
      <c r="E181" s="24"/>
      <c r="F181" s="24"/>
      <c r="G181" s="25"/>
      <c r="H181" s="25"/>
      <c r="I181" s="25"/>
      <c r="J181" s="24"/>
      <c r="K181" s="25">
        <f>K180+K179+K178</f>
        <v>0</v>
      </c>
    </row>
    <row r="182" spans="1:11" x14ac:dyDescent="0.25">
      <c r="A182" s="14"/>
      <c r="B182" s="14" t="s">
        <v>25</v>
      </c>
      <c r="C182" s="41">
        <v>0.18</v>
      </c>
      <c r="D182" s="25"/>
      <c r="E182" s="24"/>
      <c r="F182" s="24"/>
      <c r="G182" s="24"/>
      <c r="H182" s="24"/>
      <c r="I182" s="24"/>
      <c r="J182" s="24"/>
      <c r="K182" s="25">
        <f>K181*C182</f>
        <v>0</v>
      </c>
    </row>
    <row r="183" spans="1:11" ht="15.75" x14ac:dyDescent="0.3">
      <c r="A183" s="13"/>
      <c r="B183" s="19" t="s">
        <v>26</v>
      </c>
      <c r="C183" s="10"/>
      <c r="D183" s="13"/>
      <c r="E183" s="13"/>
      <c r="F183" s="13"/>
      <c r="G183" s="13"/>
      <c r="H183" s="13"/>
      <c r="I183" s="13"/>
      <c r="J183" s="13"/>
      <c r="K183" s="46">
        <f>K182+K181</f>
        <v>0</v>
      </c>
    </row>
  </sheetData>
  <mergeCells count="14">
    <mergeCell ref="B1:I1"/>
    <mergeCell ref="J1:K1"/>
    <mergeCell ref="B2:K3"/>
    <mergeCell ref="A4:K4"/>
    <mergeCell ref="E5:H5"/>
    <mergeCell ref="I5:J5"/>
    <mergeCell ref="I6:J6"/>
    <mergeCell ref="K6:K7"/>
    <mergeCell ref="A6:A7"/>
    <mergeCell ref="B6:B7"/>
    <mergeCell ref="C6:C7"/>
    <mergeCell ref="D6:D7"/>
    <mergeCell ref="E6:F6"/>
    <mergeCell ref="G6:H6"/>
  </mergeCells>
  <conditionalFormatting sqref="D140">
    <cfRule type="cellIs" dxfId="1" priority="1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84"/>
  <sheetViews>
    <sheetView topLeftCell="A166" workbookViewId="0">
      <selection activeCell="B189" sqref="B189"/>
    </sheetView>
  </sheetViews>
  <sheetFormatPr defaultRowHeight="15" x14ac:dyDescent="0.25"/>
  <cols>
    <col min="1" max="1" width="4.42578125" customWidth="1"/>
    <col min="2" max="2" width="74.42578125" customWidth="1"/>
    <col min="11" max="11" width="11.42578125" customWidth="1"/>
  </cols>
  <sheetData>
    <row r="1" spans="1:11" ht="18" x14ac:dyDescent="0.35">
      <c r="A1" s="8"/>
      <c r="B1" s="115" t="s">
        <v>98</v>
      </c>
      <c r="C1" s="115"/>
      <c r="D1" s="115"/>
      <c r="E1" s="115"/>
      <c r="F1" s="115"/>
      <c r="G1" s="115"/>
      <c r="H1" s="115"/>
      <c r="I1" s="115"/>
      <c r="J1" s="116" t="s">
        <v>204</v>
      </c>
      <c r="K1" s="117"/>
    </row>
    <row r="2" spans="1:11" ht="18" x14ac:dyDescent="0.25">
      <c r="A2" s="32"/>
      <c r="B2" s="118" t="s">
        <v>207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18" x14ac:dyDescent="0.25">
      <c r="A3" s="32"/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8" x14ac:dyDescent="0.35">
      <c r="A4" s="119" t="s">
        <v>97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t="18" customHeight="1" x14ac:dyDescent="0.25">
      <c r="A5" s="26"/>
      <c r="B5" s="54" t="s">
        <v>206</v>
      </c>
      <c r="C5" s="27"/>
      <c r="D5" s="27"/>
      <c r="E5" s="120" t="s">
        <v>31</v>
      </c>
      <c r="F5" s="120"/>
      <c r="G5" s="120"/>
      <c r="H5" s="120"/>
      <c r="I5" s="121">
        <f>K184</f>
        <v>0</v>
      </c>
      <c r="J5" s="122"/>
      <c r="K5" s="33" t="s">
        <v>20</v>
      </c>
    </row>
    <row r="6" spans="1:11" ht="15" customHeight="1" x14ac:dyDescent="0.25">
      <c r="A6" s="137" t="s">
        <v>35</v>
      </c>
      <c r="B6" s="137" t="s">
        <v>7</v>
      </c>
      <c r="C6" s="137" t="s">
        <v>8</v>
      </c>
      <c r="D6" s="139" t="s">
        <v>9</v>
      </c>
      <c r="E6" s="141" t="s">
        <v>10</v>
      </c>
      <c r="F6" s="142"/>
      <c r="G6" s="141" t="s">
        <v>11</v>
      </c>
      <c r="H6" s="142"/>
      <c r="I6" s="135" t="s">
        <v>12</v>
      </c>
      <c r="J6" s="136"/>
      <c r="K6" s="137" t="s">
        <v>13</v>
      </c>
    </row>
    <row r="7" spans="1:11" ht="30" x14ac:dyDescent="0.3">
      <c r="A7" s="138"/>
      <c r="B7" s="138"/>
      <c r="C7" s="138"/>
      <c r="D7" s="140"/>
      <c r="E7" s="22" t="s">
        <v>14</v>
      </c>
      <c r="F7" s="24" t="s">
        <v>13</v>
      </c>
      <c r="G7" s="22" t="s">
        <v>14</v>
      </c>
      <c r="H7" s="24" t="s">
        <v>13</v>
      </c>
      <c r="I7" s="22" t="s">
        <v>14</v>
      </c>
      <c r="J7" s="24" t="s">
        <v>13</v>
      </c>
      <c r="K7" s="138"/>
    </row>
    <row r="8" spans="1:11" ht="15.75" x14ac:dyDescent="0.3">
      <c r="A8" s="13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</row>
    <row r="9" spans="1:11" x14ac:dyDescent="0.25">
      <c r="A9" s="13"/>
      <c r="B9" s="28" t="s">
        <v>29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25">
      <c r="A10" s="86">
        <v>1</v>
      </c>
      <c r="B10" s="34" t="s">
        <v>197</v>
      </c>
      <c r="C10" s="39" t="s">
        <v>48</v>
      </c>
      <c r="D10" s="55">
        <v>810</v>
      </c>
      <c r="E10" s="12"/>
      <c r="F10" s="12"/>
      <c r="G10" s="12"/>
      <c r="H10" s="12"/>
      <c r="I10" s="12"/>
      <c r="J10" s="12"/>
      <c r="K10" s="12"/>
    </row>
    <row r="11" spans="1:11" x14ac:dyDescent="0.25">
      <c r="A11" s="86">
        <v>2</v>
      </c>
      <c r="B11" s="34" t="s">
        <v>134</v>
      </c>
      <c r="C11" s="39" t="s">
        <v>48</v>
      </c>
      <c r="D11" s="55">
        <f>6*5.8*3</f>
        <v>104.39999999999999</v>
      </c>
      <c r="E11" s="12"/>
      <c r="F11" s="12"/>
      <c r="G11" s="12"/>
      <c r="H11" s="12"/>
      <c r="I11" s="12"/>
      <c r="J11" s="12"/>
      <c r="K11" s="12"/>
    </row>
    <row r="12" spans="1:11" x14ac:dyDescent="0.25">
      <c r="A12" s="86">
        <v>3</v>
      </c>
      <c r="B12" s="34" t="s">
        <v>53</v>
      </c>
      <c r="C12" s="39" t="s">
        <v>48</v>
      </c>
      <c r="D12" s="55">
        <v>780</v>
      </c>
      <c r="E12" s="12"/>
      <c r="F12" s="12"/>
      <c r="G12" s="12"/>
      <c r="H12" s="12"/>
      <c r="I12" s="12"/>
      <c r="J12" s="12"/>
      <c r="K12" s="12"/>
    </row>
    <row r="13" spans="1:11" x14ac:dyDescent="0.25">
      <c r="A13" s="86">
        <v>4</v>
      </c>
      <c r="B13" s="34" t="s">
        <v>158</v>
      </c>
      <c r="C13" s="39" t="s">
        <v>48</v>
      </c>
      <c r="D13" s="55">
        <v>22</v>
      </c>
      <c r="E13" s="12"/>
      <c r="F13" s="12"/>
      <c r="G13" s="12"/>
      <c r="H13" s="12"/>
      <c r="I13" s="12"/>
      <c r="J13" s="12"/>
      <c r="K13" s="12"/>
    </row>
    <row r="14" spans="1:11" x14ac:dyDescent="0.25">
      <c r="A14" s="86">
        <v>5</v>
      </c>
      <c r="B14" s="34" t="s">
        <v>156</v>
      </c>
      <c r="C14" s="39" t="s">
        <v>48</v>
      </c>
      <c r="D14" s="55">
        <v>28</v>
      </c>
      <c r="E14" s="12"/>
      <c r="F14" s="12"/>
      <c r="G14" s="12"/>
      <c r="H14" s="12"/>
      <c r="I14" s="12"/>
      <c r="J14" s="12"/>
      <c r="K14" s="12"/>
    </row>
    <row r="15" spans="1:11" x14ac:dyDescent="0.25">
      <c r="A15" s="86">
        <v>6</v>
      </c>
      <c r="B15" s="34" t="s">
        <v>54</v>
      </c>
      <c r="C15" s="39" t="s">
        <v>16</v>
      </c>
      <c r="D15" s="55">
        <v>15</v>
      </c>
      <c r="E15" s="12"/>
      <c r="F15" s="12"/>
      <c r="G15" s="12"/>
      <c r="H15" s="12"/>
      <c r="I15" s="12"/>
      <c r="J15" s="12"/>
      <c r="K15" s="12"/>
    </row>
    <row r="16" spans="1:11" x14ac:dyDescent="0.25">
      <c r="A16" s="86">
        <v>7</v>
      </c>
      <c r="B16" s="34" t="s">
        <v>52</v>
      </c>
      <c r="C16" s="39" t="s">
        <v>39</v>
      </c>
      <c r="D16" s="55">
        <v>24</v>
      </c>
      <c r="E16" s="12"/>
      <c r="F16" s="12"/>
      <c r="G16" s="12"/>
      <c r="H16" s="12"/>
      <c r="I16" s="12"/>
      <c r="J16" s="12"/>
      <c r="K16" s="12"/>
    </row>
    <row r="17" spans="1:11" x14ac:dyDescent="0.25">
      <c r="A17" s="86">
        <v>9</v>
      </c>
      <c r="B17" s="34" t="s">
        <v>96</v>
      </c>
      <c r="C17" s="39" t="s">
        <v>17</v>
      </c>
      <c r="D17" s="55">
        <v>350</v>
      </c>
      <c r="E17" s="12"/>
      <c r="F17" s="12"/>
      <c r="G17" s="12"/>
      <c r="H17" s="12"/>
      <c r="I17" s="12"/>
      <c r="J17" s="12"/>
      <c r="K17" s="12"/>
    </row>
    <row r="18" spans="1:11" ht="30" x14ac:dyDescent="0.25">
      <c r="A18" s="86">
        <v>10</v>
      </c>
      <c r="B18" s="34" t="s">
        <v>71</v>
      </c>
      <c r="C18" s="39" t="s">
        <v>17</v>
      </c>
      <c r="D18" s="55">
        <v>24</v>
      </c>
      <c r="E18" s="12"/>
      <c r="F18" s="12"/>
      <c r="G18" s="12"/>
      <c r="H18" s="12"/>
      <c r="I18" s="12"/>
      <c r="J18" s="12"/>
      <c r="K18" s="12"/>
    </row>
    <row r="19" spans="1:11" ht="30" x14ac:dyDescent="0.3">
      <c r="A19" s="86">
        <v>11</v>
      </c>
      <c r="B19" s="35" t="s">
        <v>101</v>
      </c>
      <c r="C19" s="39" t="s">
        <v>87</v>
      </c>
      <c r="D19" s="55">
        <v>120</v>
      </c>
      <c r="E19" s="12"/>
      <c r="F19" s="12"/>
      <c r="G19" s="12"/>
      <c r="H19" s="12"/>
      <c r="I19" s="12"/>
      <c r="J19" s="12"/>
      <c r="K19" s="12"/>
    </row>
    <row r="20" spans="1:11" x14ac:dyDescent="0.25">
      <c r="A20" s="86">
        <v>12</v>
      </c>
      <c r="B20" s="34" t="s">
        <v>113</v>
      </c>
      <c r="C20" s="39" t="s">
        <v>16</v>
      </c>
      <c r="D20" s="55">
        <v>12</v>
      </c>
      <c r="E20" s="12"/>
      <c r="F20" s="12"/>
      <c r="G20" s="12"/>
      <c r="H20" s="12"/>
      <c r="I20" s="12"/>
      <c r="J20" s="12"/>
      <c r="K20" s="12"/>
    </row>
    <row r="21" spans="1:11" ht="15.75" x14ac:dyDescent="0.3">
      <c r="A21" s="86">
        <v>13</v>
      </c>
      <c r="B21" s="35" t="s">
        <v>90</v>
      </c>
      <c r="C21" s="39" t="s">
        <v>16</v>
      </c>
      <c r="D21" s="55">
        <v>28</v>
      </c>
      <c r="E21" s="12"/>
      <c r="F21" s="12"/>
      <c r="G21" s="12"/>
      <c r="H21" s="12"/>
      <c r="I21" s="12"/>
      <c r="J21" s="12"/>
      <c r="K21" s="12"/>
    </row>
    <row r="22" spans="1:11" x14ac:dyDescent="0.25">
      <c r="A22" s="86">
        <v>14</v>
      </c>
      <c r="B22" s="15" t="s">
        <v>33</v>
      </c>
      <c r="C22" s="39" t="s">
        <v>49</v>
      </c>
      <c r="D22" s="12">
        <v>22</v>
      </c>
      <c r="E22" s="12"/>
      <c r="F22" s="12"/>
      <c r="G22" s="12"/>
      <c r="H22" s="12"/>
      <c r="I22" s="12"/>
      <c r="J22" s="12"/>
      <c r="K22" s="12"/>
    </row>
    <row r="23" spans="1:11" x14ac:dyDescent="0.25">
      <c r="A23" s="86">
        <v>15</v>
      </c>
      <c r="B23" s="15" t="s">
        <v>34</v>
      </c>
      <c r="C23" s="39" t="s">
        <v>32</v>
      </c>
      <c r="D23" s="12">
        <f>D22*1.5</f>
        <v>33</v>
      </c>
      <c r="E23" s="12"/>
      <c r="F23" s="12"/>
      <c r="G23" s="12"/>
      <c r="H23" s="12"/>
      <c r="I23" s="12"/>
      <c r="J23" s="12"/>
      <c r="K23" s="12"/>
    </row>
    <row r="24" spans="1:11" x14ac:dyDescent="0.25">
      <c r="A24" s="86"/>
      <c r="B24" s="18" t="s">
        <v>30</v>
      </c>
      <c r="C24" s="39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87">
        <v>1</v>
      </c>
      <c r="B25" s="31" t="s">
        <v>152</v>
      </c>
      <c r="C25" s="39" t="s">
        <v>48</v>
      </c>
      <c r="D25" s="12">
        <v>70</v>
      </c>
      <c r="E25" s="12"/>
      <c r="F25" s="12"/>
      <c r="G25" s="12"/>
      <c r="H25" s="12"/>
      <c r="I25" s="12"/>
      <c r="J25" s="12"/>
      <c r="K25" s="12"/>
    </row>
    <row r="26" spans="1:11" x14ac:dyDescent="0.25">
      <c r="A26" s="87"/>
      <c r="B26" s="29" t="s">
        <v>55</v>
      </c>
      <c r="C26" s="39" t="s">
        <v>50</v>
      </c>
      <c r="D26" s="12">
        <f>D25*0.05*1.2</f>
        <v>4.2</v>
      </c>
      <c r="E26" s="12"/>
      <c r="F26" s="12"/>
      <c r="G26" s="12"/>
      <c r="H26" s="12"/>
      <c r="I26" s="12"/>
      <c r="J26" s="12"/>
      <c r="K26" s="12"/>
    </row>
    <row r="27" spans="1:11" x14ac:dyDescent="0.25">
      <c r="A27" s="87"/>
      <c r="B27" s="29" t="s">
        <v>60</v>
      </c>
      <c r="C27" s="39" t="s">
        <v>18</v>
      </c>
      <c r="D27" s="12">
        <f>D26*0.3</f>
        <v>1.26</v>
      </c>
      <c r="E27" s="12"/>
      <c r="F27" s="12"/>
      <c r="G27" s="12"/>
      <c r="H27" s="12"/>
      <c r="I27" s="12"/>
      <c r="J27" s="12"/>
      <c r="K27" s="12"/>
    </row>
    <row r="28" spans="1:11" x14ac:dyDescent="0.25">
      <c r="A28" s="87"/>
      <c r="B28" s="15" t="s">
        <v>222</v>
      </c>
      <c r="C28" s="39" t="s">
        <v>21</v>
      </c>
      <c r="D28" s="12">
        <f>D25*0.55</f>
        <v>38.5</v>
      </c>
      <c r="E28" s="12"/>
      <c r="F28" s="12"/>
      <c r="G28" s="12"/>
      <c r="H28" s="12"/>
      <c r="I28" s="12"/>
      <c r="J28" s="12"/>
      <c r="K28" s="12"/>
    </row>
    <row r="29" spans="1:11" ht="15.75" x14ac:dyDescent="0.3">
      <c r="A29" s="87"/>
      <c r="B29" s="34" t="s">
        <v>112</v>
      </c>
      <c r="C29" s="70" t="s">
        <v>39</v>
      </c>
      <c r="D29" s="71">
        <f>D25*0.48</f>
        <v>33.6</v>
      </c>
      <c r="E29" s="72"/>
      <c r="F29" s="12"/>
      <c r="G29" s="72"/>
      <c r="H29" s="12"/>
      <c r="I29" s="72"/>
      <c r="J29" s="12"/>
      <c r="K29" s="12"/>
    </row>
    <row r="30" spans="1:11" x14ac:dyDescent="0.25">
      <c r="A30" s="87"/>
      <c r="B30" s="29" t="s">
        <v>19</v>
      </c>
      <c r="C30" s="38" t="s">
        <v>20</v>
      </c>
      <c r="D30" s="50">
        <f>D25*0.07</f>
        <v>4.9000000000000004</v>
      </c>
      <c r="E30" s="50"/>
      <c r="F30" s="12"/>
      <c r="G30" s="50"/>
      <c r="H30" s="12"/>
      <c r="I30" s="50"/>
      <c r="J30" s="12"/>
      <c r="K30" s="12"/>
    </row>
    <row r="31" spans="1:11" ht="23.25" customHeight="1" x14ac:dyDescent="0.25">
      <c r="A31" s="87">
        <v>2</v>
      </c>
      <c r="B31" s="49" t="s">
        <v>61</v>
      </c>
      <c r="C31" s="38" t="s">
        <v>15</v>
      </c>
      <c r="D31" s="50">
        <v>55</v>
      </c>
      <c r="E31" s="50"/>
      <c r="F31" s="12"/>
      <c r="G31" s="50"/>
      <c r="H31" s="12"/>
      <c r="I31" s="50"/>
      <c r="J31" s="12"/>
      <c r="K31" s="12"/>
    </row>
    <row r="32" spans="1:11" x14ac:dyDescent="0.25">
      <c r="A32" s="87">
        <v>3</v>
      </c>
      <c r="B32" s="49" t="s">
        <v>148</v>
      </c>
      <c r="C32" s="38" t="s">
        <v>17</v>
      </c>
      <c r="D32" s="50">
        <v>8</v>
      </c>
      <c r="E32" s="50"/>
      <c r="F32" s="12"/>
      <c r="G32" s="50"/>
      <c r="H32" s="12"/>
      <c r="I32" s="50"/>
      <c r="J32" s="12"/>
      <c r="K32" s="12"/>
    </row>
    <row r="33" spans="1:11" ht="30" x14ac:dyDescent="0.25">
      <c r="A33" s="87"/>
      <c r="B33" s="34" t="s">
        <v>125</v>
      </c>
      <c r="C33" s="38" t="s">
        <v>15</v>
      </c>
      <c r="D33" s="50">
        <f>D31*1.1+D32*0.2</f>
        <v>62.100000000000009</v>
      </c>
      <c r="E33" s="50"/>
      <c r="F33" s="12"/>
      <c r="G33" s="50"/>
      <c r="H33" s="12"/>
      <c r="I33" s="50"/>
      <c r="J33" s="12"/>
      <c r="K33" s="12"/>
    </row>
    <row r="34" spans="1:11" x14ac:dyDescent="0.25">
      <c r="A34" s="87"/>
      <c r="B34" s="53" t="s">
        <v>58</v>
      </c>
      <c r="C34" s="38" t="s">
        <v>21</v>
      </c>
      <c r="D34" s="62">
        <f>D31*6</f>
        <v>330</v>
      </c>
      <c r="E34" s="50"/>
      <c r="F34" s="12"/>
      <c r="G34" s="50"/>
      <c r="H34" s="12"/>
      <c r="I34" s="50"/>
      <c r="J34" s="12"/>
      <c r="K34" s="12"/>
    </row>
    <row r="35" spans="1:11" x14ac:dyDescent="0.25">
      <c r="A35" s="87"/>
      <c r="B35" s="53" t="s">
        <v>103</v>
      </c>
      <c r="C35" s="38" t="s">
        <v>21</v>
      </c>
      <c r="D35" s="50">
        <f>D31*0.04</f>
        <v>2.2000000000000002</v>
      </c>
      <c r="E35" s="50"/>
      <c r="F35" s="12"/>
      <c r="G35" s="50"/>
      <c r="H35" s="12"/>
      <c r="I35" s="50"/>
      <c r="J35" s="12"/>
      <c r="K35" s="12"/>
    </row>
    <row r="36" spans="1:11" x14ac:dyDescent="0.25">
      <c r="A36" s="87"/>
      <c r="B36" s="53" t="s">
        <v>59</v>
      </c>
      <c r="C36" s="38" t="s">
        <v>16</v>
      </c>
      <c r="D36" s="50">
        <f>D31*0.7</f>
        <v>38.5</v>
      </c>
      <c r="E36" s="50"/>
      <c r="F36" s="12"/>
      <c r="G36" s="50"/>
      <c r="H36" s="12"/>
      <c r="I36" s="50"/>
      <c r="J36" s="12"/>
      <c r="K36" s="12"/>
    </row>
    <row r="37" spans="1:11" x14ac:dyDescent="0.25">
      <c r="A37" s="87"/>
      <c r="B37" s="53" t="s">
        <v>116</v>
      </c>
      <c r="C37" s="38" t="s">
        <v>39</v>
      </c>
      <c r="D37" s="50">
        <v>2</v>
      </c>
      <c r="E37" s="50"/>
      <c r="F37" s="12"/>
      <c r="G37" s="50"/>
      <c r="H37" s="12"/>
      <c r="I37" s="50"/>
      <c r="J37" s="12"/>
      <c r="K37" s="12"/>
    </row>
    <row r="38" spans="1:11" x14ac:dyDescent="0.25">
      <c r="A38" s="87"/>
      <c r="B38" s="53" t="s">
        <v>19</v>
      </c>
      <c r="C38" s="38" t="s">
        <v>20</v>
      </c>
      <c r="D38" s="50">
        <f>D33*0.07</f>
        <v>4.3470000000000013</v>
      </c>
      <c r="E38" s="50"/>
      <c r="F38" s="12"/>
      <c r="G38" s="50"/>
      <c r="H38" s="12"/>
      <c r="I38" s="50"/>
      <c r="J38" s="12"/>
      <c r="K38" s="12"/>
    </row>
    <row r="39" spans="1:11" x14ac:dyDescent="0.25">
      <c r="A39" s="87">
        <v>4</v>
      </c>
      <c r="B39" s="49" t="s">
        <v>214</v>
      </c>
      <c r="C39" s="38" t="s">
        <v>15</v>
      </c>
      <c r="D39" s="50">
        <v>70</v>
      </c>
      <c r="E39" s="50"/>
      <c r="F39" s="12"/>
      <c r="G39" s="50"/>
      <c r="H39" s="12"/>
      <c r="I39" s="50"/>
      <c r="J39" s="12"/>
      <c r="K39" s="12"/>
    </row>
    <row r="40" spans="1:11" x14ac:dyDescent="0.25">
      <c r="A40" s="87">
        <v>5</v>
      </c>
      <c r="B40" s="49" t="s">
        <v>62</v>
      </c>
      <c r="C40" s="38" t="s">
        <v>17</v>
      </c>
      <c r="D40" s="50">
        <v>150</v>
      </c>
      <c r="E40" s="50"/>
      <c r="F40" s="12"/>
      <c r="G40" s="50"/>
      <c r="H40" s="12"/>
      <c r="I40" s="50"/>
      <c r="J40" s="12"/>
      <c r="K40" s="12"/>
    </row>
    <row r="41" spans="1:11" ht="30" x14ac:dyDescent="0.25">
      <c r="A41" s="87"/>
      <c r="B41" s="34" t="s">
        <v>221</v>
      </c>
      <c r="C41" s="38" t="s">
        <v>15</v>
      </c>
      <c r="D41" s="56">
        <f>D39*1.05+D40*0.07</f>
        <v>84</v>
      </c>
      <c r="E41" s="50"/>
      <c r="F41" s="12"/>
      <c r="G41" s="50"/>
      <c r="H41" s="12"/>
      <c r="I41" s="50"/>
      <c r="J41" s="12"/>
      <c r="K41" s="12"/>
    </row>
    <row r="42" spans="1:11" x14ac:dyDescent="0.25">
      <c r="A42" s="87"/>
      <c r="B42" s="53" t="s">
        <v>58</v>
      </c>
      <c r="C42" s="38" t="s">
        <v>21</v>
      </c>
      <c r="D42" s="50">
        <f>D41*6.5</f>
        <v>546</v>
      </c>
      <c r="E42" s="50"/>
      <c r="F42" s="12"/>
      <c r="G42" s="50"/>
      <c r="H42" s="12"/>
      <c r="I42" s="50"/>
      <c r="J42" s="12"/>
      <c r="K42" s="12"/>
    </row>
    <row r="43" spans="1:11" x14ac:dyDescent="0.25">
      <c r="A43" s="87"/>
      <c r="B43" s="53" t="s">
        <v>103</v>
      </c>
      <c r="C43" s="38" t="s">
        <v>21</v>
      </c>
      <c r="D43" s="50">
        <f>D40*0.07</f>
        <v>10.500000000000002</v>
      </c>
      <c r="E43" s="50"/>
      <c r="F43" s="12"/>
      <c r="G43" s="50"/>
      <c r="H43" s="12"/>
      <c r="I43" s="50"/>
      <c r="J43" s="12"/>
      <c r="K43" s="12"/>
    </row>
    <row r="44" spans="1:11" x14ac:dyDescent="0.25">
      <c r="A44" s="87"/>
      <c r="B44" s="53" t="s">
        <v>59</v>
      </c>
      <c r="C44" s="38" t="s">
        <v>16</v>
      </c>
      <c r="D44" s="50">
        <f>D40*0.7</f>
        <v>105</v>
      </c>
      <c r="E44" s="50"/>
      <c r="F44" s="12"/>
      <c r="G44" s="50"/>
      <c r="H44" s="12"/>
      <c r="I44" s="50"/>
      <c r="J44" s="12"/>
      <c r="K44" s="12"/>
    </row>
    <row r="45" spans="1:11" x14ac:dyDescent="0.25">
      <c r="A45" s="87"/>
      <c r="B45" s="53" t="s">
        <v>116</v>
      </c>
      <c r="C45" s="38" t="s">
        <v>39</v>
      </c>
      <c r="D45" s="50">
        <v>4</v>
      </c>
      <c r="E45" s="50"/>
      <c r="F45" s="12"/>
      <c r="G45" s="50"/>
      <c r="H45" s="12"/>
      <c r="I45" s="50"/>
      <c r="J45" s="12"/>
      <c r="K45" s="12"/>
    </row>
    <row r="46" spans="1:11" x14ac:dyDescent="0.25">
      <c r="A46" s="87"/>
      <c r="B46" s="53" t="s">
        <v>19</v>
      </c>
      <c r="C46" s="38" t="s">
        <v>20</v>
      </c>
      <c r="D46" s="50">
        <f>D39*0.07</f>
        <v>4.9000000000000004</v>
      </c>
      <c r="E46" s="50"/>
      <c r="F46" s="12"/>
      <c r="G46" s="50"/>
      <c r="H46" s="12"/>
      <c r="I46" s="50"/>
      <c r="J46" s="12"/>
      <c r="K46" s="12"/>
    </row>
    <row r="47" spans="1:11" x14ac:dyDescent="0.25">
      <c r="A47" s="87">
        <v>6</v>
      </c>
      <c r="B47" s="49" t="s">
        <v>56</v>
      </c>
      <c r="C47" s="38" t="s">
        <v>15</v>
      </c>
      <c r="D47" s="62">
        <v>720</v>
      </c>
      <c r="E47" s="50"/>
      <c r="F47" s="12"/>
      <c r="G47" s="50"/>
      <c r="H47" s="12"/>
      <c r="I47" s="50"/>
      <c r="J47" s="12"/>
      <c r="K47" s="12"/>
    </row>
    <row r="48" spans="1:11" x14ac:dyDescent="0.25">
      <c r="A48" s="87"/>
      <c r="B48" s="51" t="s">
        <v>57</v>
      </c>
      <c r="C48" s="38" t="s">
        <v>21</v>
      </c>
      <c r="D48" s="62">
        <f>D47*5</f>
        <v>3600</v>
      </c>
      <c r="E48" s="50"/>
      <c r="F48" s="12"/>
      <c r="G48" s="50"/>
      <c r="H48" s="12"/>
      <c r="I48" s="50"/>
      <c r="J48" s="12"/>
      <c r="K48" s="12"/>
    </row>
    <row r="49" spans="1:12" x14ac:dyDescent="0.25">
      <c r="A49" s="87"/>
      <c r="B49" s="51" t="s">
        <v>117</v>
      </c>
      <c r="C49" s="38" t="s">
        <v>21</v>
      </c>
      <c r="D49" s="62">
        <f>D47*0.35</f>
        <v>251.99999999999997</v>
      </c>
      <c r="E49" s="50"/>
      <c r="F49" s="12"/>
      <c r="G49" s="50"/>
      <c r="H49" s="12"/>
      <c r="I49" s="50"/>
      <c r="J49" s="12"/>
      <c r="K49" s="12"/>
    </row>
    <row r="50" spans="1:12" ht="15.75" x14ac:dyDescent="0.3">
      <c r="A50" s="87"/>
      <c r="B50" s="52" t="s">
        <v>19</v>
      </c>
      <c r="C50" s="38" t="s">
        <v>20</v>
      </c>
      <c r="D50" s="50">
        <f>D47*0.04</f>
        <v>28.8</v>
      </c>
      <c r="E50" s="50"/>
      <c r="F50" s="12"/>
      <c r="G50" s="50"/>
      <c r="H50" s="12"/>
      <c r="I50" s="50"/>
      <c r="J50" s="12"/>
      <c r="K50" s="12"/>
    </row>
    <row r="51" spans="1:12" ht="30" x14ac:dyDescent="0.25">
      <c r="A51" s="87">
        <v>7</v>
      </c>
      <c r="B51" s="49" t="s">
        <v>198</v>
      </c>
      <c r="C51" s="38" t="s">
        <v>15</v>
      </c>
      <c r="D51" s="50">
        <v>750</v>
      </c>
      <c r="E51" s="50"/>
      <c r="F51" s="12"/>
      <c r="G51" s="50"/>
      <c r="H51" s="12"/>
      <c r="I51" s="50"/>
      <c r="J51" s="12"/>
      <c r="K51" s="12"/>
      <c r="L51" s="99"/>
    </row>
    <row r="52" spans="1:12" x14ac:dyDescent="0.25">
      <c r="A52" s="87">
        <v>8</v>
      </c>
      <c r="B52" s="49" t="s">
        <v>118</v>
      </c>
      <c r="C52" s="38" t="s">
        <v>17</v>
      </c>
      <c r="D52" s="50">
        <v>780</v>
      </c>
      <c r="E52" s="50"/>
      <c r="F52" s="12"/>
      <c r="G52" s="50"/>
      <c r="H52" s="12"/>
      <c r="I52" s="50"/>
      <c r="J52" s="12"/>
      <c r="K52" s="12"/>
    </row>
    <row r="53" spans="1:12" x14ac:dyDescent="0.25">
      <c r="A53" s="87"/>
      <c r="B53" s="73" t="s">
        <v>124</v>
      </c>
      <c r="C53" s="74" t="s">
        <v>15</v>
      </c>
      <c r="D53" s="75">
        <f>D51*1.07+D52*0.1</f>
        <v>880.5</v>
      </c>
      <c r="E53" s="75"/>
      <c r="F53" s="12"/>
      <c r="G53" s="75"/>
      <c r="H53" s="12"/>
      <c r="I53" s="75"/>
      <c r="J53" s="12"/>
      <c r="K53" s="12"/>
    </row>
    <row r="54" spans="1:12" x14ac:dyDescent="0.25">
      <c r="A54" s="87"/>
      <c r="B54" s="64" t="s">
        <v>121</v>
      </c>
      <c r="C54" s="38" t="s">
        <v>17</v>
      </c>
      <c r="D54" s="50">
        <f>D51*1.1</f>
        <v>825.00000000000011</v>
      </c>
      <c r="E54" s="50"/>
      <c r="F54" s="12"/>
      <c r="G54" s="62"/>
      <c r="H54" s="12"/>
      <c r="I54" s="50"/>
      <c r="J54" s="12"/>
      <c r="K54" s="12"/>
    </row>
    <row r="55" spans="1:12" x14ac:dyDescent="0.25">
      <c r="A55" s="87"/>
      <c r="B55" s="76" t="s">
        <v>119</v>
      </c>
      <c r="C55" s="74" t="s">
        <v>21</v>
      </c>
      <c r="D55" s="75">
        <f>D51*0.35+D52*0.01</f>
        <v>270.3</v>
      </c>
      <c r="E55" s="75"/>
      <c r="F55" s="12"/>
      <c r="G55" s="75"/>
      <c r="H55" s="12"/>
      <c r="I55" s="75"/>
      <c r="J55" s="12"/>
      <c r="K55" s="12"/>
    </row>
    <row r="56" spans="1:12" x14ac:dyDescent="0.25">
      <c r="A56" s="86"/>
      <c r="B56" s="76" t="s">
        <v>120</v>
      </c>
      <c r="C56" s="24" t="s">
        <v>21</v>
      </c>
      <c r="D56" s="75">
        <f>D51*0.3+D52*0.01</f>
        <v>232.8</v>
      </c>
      <c r="E56" s="75"/>
      <c r="F56" s="12"/>
      <c r="G56" s="75"/>
      <c r="H56" s="12"/>
      <c r="I56" s="75"/>
      <c r="J56" s="12"/>
      <c r="K56" s="12"/>
    </row>
    <row r="57" spans="1:12" x14ac:dyDescent="0.25">
      <c r="A57" s="86"/>
      <c r="B57" s="51" t="s">
        <v>117</v>
      </c>
      <c r="C57" s="38" t="s">
        <v>21</v>
      </c>
      <c r="D57" s="62">
        <f>D51*0.25</f>
        <v>187.5</v>
      </c>
      <c r="E57" s="50"/>
      <c r="F57" s="12"/>
      <c r="G57" s="50"/>
      <c r="H57" s="12"/>
      <c r="I57" s="50"/>
      <c r="J57" s="12"/>
      <c r="K57" s="12"/>
    </row>
    <row r="58" spans="1:12" x14ac:dyDescent="0.25">
      <c r="A58" s="86"/>
      <c r="B58" s="76" t="s">
        <v>19</v>
      </c>
      <c r="C58" s="24" t="s">
        <v>20</v>
      </c>
      <c r="D58" s="75">
        <f>D51*0.03</f>
        <v>22.5</v>
      </c>
      <c r="E58" s="75"/>
      <c r="F58" s="12"/>
      <c r="G58" s="75"/>
      <c r="H58" s="12"/>
      <c r="I58" s="75"/>
      <c r="J58" s="12"/>
      <c r="K58" s="12"/>
    </row>
    <row r="59" spans="1:12" x14ac:dyDescent="0.25">
      <c r="A59" s="86">
        <v>9</v>
      </c>
      <c r="B59" s="28" t="s">
        <v>127</v>
      </c>
      <c r="C59" s="45" t="s">
        <v>15</v>
      </c>
      <c r="D59" s="50">
        <v>110</v>
      </c>
      <c r="E59" s="12"/>
      <c r="F59" s="12"/>
      <c r="G59" s="12"/>
      <c r="H59" s="12"/>
      <c r="I59" s="12"/>
      <c r="J59" s="12"/>
      <c r="K59" s="12"/>
    </row>
    <row r="60" spans="1:12" x14ac:dyDescent="0.25">
      <c r="A60" s="86">
        <v>10</v>
      </c>
      <c r="B60" s="28" t="s">
        <v>122</v>
      </c>
      <c r="C60" s="45" t="s">
        <v>15</v>
      </c>
      <c r="D60" s="50">
        <v>765</v>
      </c>
      <c r="E60" s="12"/>
      <c r="F60" s="12"/>
      <c r="G60" s="12"/>
      <c r="H60" s="12"/>
      <c r="I60" s="12"/>
      <c r="J60" s="12"/>
      <c r="K60" s="12"/>
      <c r="L60" s="99"/>
    </row>
    <row r="61" spans="1:12" x14ac:dyDescent="0.25">
      <c r="A61" s="86"/>
      <c r="B61" s="14" t="s">
        <v>63</v>
      </c>
      <c r="C61" s="39" t="s">
        <v>15</v>
      </c>
      <c r="D61" s="12">
        <f>D59*1.025</f>
        <v>112.74999999999999</v>
      </c>
      <c r="E61" s="12"/>
      <c r="F61" s="12"/>
      <c r="G61" s="12"/>
      <c r="H61" s="12"/>
      <c r="I61" s="12"/>
      <c r="J61" s="12"/>
      <c r="K61" s="12"/>
    </row>
    <row r="62" spans="1:12" ht="45" x14ac:dyDescent="0.25">
      <c r="A62" s="86"/>
      <c r="B62" s="34" t="s">
        <v>126</v>
      </c>
      <c r="C62" s="39" t="s">
        <v>15</v>
      </c>
      <c r="D62" s="55">
        <f>D60*1.02+D59*1.02</f>
        <v>892.50000000000011</v>
      </c>
      <c r="E62" s="12"/>
      <c r="F62" s="12"/>
      <c r="G62" s="12"/>
      <c r="H62" s="12"/>
      <c r="I62" s="12"/>
      <c r="J62" s="12"/>
      <c r="K62" s="12"/>
    </row>
    <row r="63" spans="1:12" x14ac:dyDescent="0.25">
      <c r="A63" s="86"/>
      <c r="B63" s="34" t="s">
        <v>123</v>
      </c>
      <c r="C63" s="39" t="s">
        <v>39</v>
      </c>
      <c r="D63" s="55">
        <f>D59*4</f>
        <v>440</v>
      </c>
      <c r="E63" s="12"/>
      <c r="F63" s="12"/>
      <c r="G63" s="12"/>
      <c r="H63" s="12"/>
      <c r="I63" s="12"/>
      <c r="J63" s="12"/>
      <c r="K63" s="12"/>
    </row>
    <row r="64" spans="1:12" ht="15.75" x14ac:dyDescent="0.3">
      <c r="A64" s="86"/>
      <c r="B64" s="11" t="s">
        <v>19</v>
      </c>
      <c r="C64" s="39" t="s">
        <v>20</v>
      </c>
      <c r="D64" s="12">
        <f>D59*0.08</f>
        <v>8.8000000000000007</v>
      </c>
      <c r="E64" s="12"/>
      <c r="F64" s="12"/>
      <c r="G64" s="12"/>
      <c r="H64" s="12"/>
      <c r="I64" s="12"/>
      <c r="J64" s="12"/>
      <c r="K64" s="12"/>
    </row>
    <row r="65" spans="1:11" x14ac:dyDescent="0.25">
      <c r="A65" s="86">
        <v>12</v>
      </c>
      <c r="B65" s="49" t="s">
        <v>159</v>
      </c>
      <c r="C65" s="45" t="s">
        <v>15</v>
      </c>
      <c r="D65" s="12">
        <v>120</v>
      </c>
      <c r="E65" s="12"/>
      <c r="F65" s="12"/>
      <c r="G65" s="12"/>
      <c r="H65" s="12"/>
      <c r="I65" s="12"/>
      <c r="J65" s="12"/>
      <c r="K65" s="12"/>
    </row>
    <row r="66" spans="1:11" x14ac:dyDescent="0.25">
      <c r="A66" s="86">
        <v>13</v>
      </c>
      <c r="B66" s="49" t="s">
        <v>137</v>
      </c>
      <c r="C66" s="45" t="s">
        <v>15</v>
      </c>
      <c r="D66" s="50">
        <v>120</v>
      </c>
      <c r="E66" s="50"/>
      <c r="F66" s="12"/>
      <c r="G66" s="50"/>
      <c r="H66" s="12"/>
      <c r="I66" s="50"/>
      <c r="J66" s="12"/>
      <c r="K66" s="12"/>
    </row>
    <row r="67" spans="1:11" x14ac:dyDescent="0.25">
      <c r="A67" s="86"/>
      <c r="B67" s="63" t="s">
        <v>160</v>
      </c>
      <c r="C67" s="45" t="s">
        <v>15</v>
      </c>
      <c r="D67" s="50">
        <f>D65*1.05</f>
        <v>126</v>
      </c>
      <c r="E67" s="50"/>
      <c r="F67" s="12"/>
      <c r="G67" s="50"/>
      <c r="H67" s="12"/>
      <c r="I67" s="50"/>
      <c r="J67" s="12"/>
      <c r="K67" s="12"/>
    </row>
    <row r="68" spans="1:11" ht="15.75" x14ac:dyDescent="0.3">
      <c r="A68" s="86"/>
      <c r="B68" s="77" t="s">
        <v>130</v>
      </c>
      <c r="C68" s="45" t="s">
        <v>15</v>
      </c>
      <c r="D68" s="50">
        <f>D66*1.05+D65*1.1</f>
        <v>258</v>
      </c>
      <c r="E68" s="50"/>
      <c r="F68" s="12"/>
      <c r="G68" s="50"/>
      <c r="H68" s="12"/>
      <c r="I68" s="50"/>
      <c r="J68" s="12"/>
      <c r="K68" s="12"/>
    </row>
    <row r="69" spans="1:11" ht="30" x14ac:dyDescent="0.25">
      <c r="A69" s="86"/>
      <c r="B69" s="15" t="s">
        <v>131</v>
      </c>
      <c r="C69" s="45" t="s">
        <v>15</v>
      </c>
      <c r="D69" s="50">
        <f>D65</f>
        <v>120</v>
      </c>
      <c r="E69" s="50"/>
      <c r="F69" s="12"/>
      <c r="G69" s="50"/>
      <c r="H69" s="12"/>
      <c r="I69" s="50"/>
      <c r="J69" s="12"/>
      <c r="K69" s="12"/>
    </row>
    <row r="70" spans="1:11" ht="30" x14ac:dyDescent="0.3">
      <c r="A70" s="86"/>
      <c r="B70" s="35" t="s">
        <v>132</v>
      </c>
      <c r="C70" s="45" t="s">
        <v>15</v>
      </c>
      <c r="D70" s="50">
        <f>D66</f>
        <v>120</v>
      </c>
      <c r="E70" s="50"/>
      <c r="F70" s="12"/>
      <c r="G70" s="50"/>
      <c r="H70" s="12"/>
      <c r="I70" s="50"/>
      <c r="J70" s="12"/>
      <c r="K70" s="12"/>
    </row>
    <row r="71" spans="1:11" ht="15.75" x14ac:dyDescent="0.3">
      <c r="A71" s="86"/>
      <c r="B71" s="35" t="s">
        <v>136</v>
      </c>
      <c r="C71" s="45" t="s">
        <v>15</v>
      </c>
      <c r="D71" s="50">
        <f>D65</f>
        <v>120</v>
      </c>
      <c r="E71" s="50"/>
      <c r="F71" s="12"/>
      <c r="G71" s="50"/>
      <c r="H71" s="12"/>
      <c r="I71" s="50"/>
      <c r="J71" s="12"/>
      <c r="K71" s="12"/>
    </row>
    <row r="72" spans="1:11" ht="15.75" x14ac:dyDescent="0.3">
      <c r="A72" s="86"/>
      <c r="B72" s="35" t="s">
        <v>133</v>
      </c>
      <c r="C72" s="45" t="s">
        <v>17</v>
      </c>
      <c r="D72" s="50">
        <v>25</v>
      </c>
      <c r="E72" s="50"/>
      <c r="F72" s="12"/>
      <c r="G72" s="50"/>
      <c r="H72" s="12"/>
      <c r="I72" s="50"/>
      <c r="J72" s="12"/>
      <c r="K72" s="12"/>
    </row>
    <row r="73" spans="1:11" ht="15.75" x14ac:dyDescent="0.3">
      <c r="A73" s="86"/>
      <c r="B73" s="35" t="s">
        <v>19</v>
      </c>
      <c r="C73" s="45" t="s">
        <v>20</v>
      </c>
      <c r="D73" s="50">
        <f>D65*0.1+D66*0.08</f>
        <v>21.6</v>
      </c>
      <c r="E73" s="50"/>
      <c r="F73" s="12"/>
      <c r="G73" s="50"/>
      <c r="H73" s="12"/>
      <c r="I73" s="50"/>
      <c r="J73" s="12"/>
      <c r="K73" s="12"/>
    </row>
    <row r="74" spans="1:11" x14ac:dyDescent="0.25">
      <c r="A74" s="86">
        <v>14</v>
      </c>
      <c r="B74" s="31" t="s">
        <v>140</v>
      </c>
      <c r="C74" s="45" t="s">
        <v>15</v>
      </c>
      <c r="D74" s="50">
        <v>1870</v>
      </c>
      <c r="E74" s="12"/>
      <c r="F74" s="12"/>
      <c r="G74" s="12"/>
      <c r="H74" s="12"/>
      <c r="I74" s="12"/>
      <c r="J74" s="12"/>
      <c r="K74" s="12"/>
    </row>
    <row r="75" spans="1:11" ht="15.75" x14ac:dyDescent="0.3">
      <c r="A75" s="86"/>
      <c r="B75" s="11" t="s">
        <v>65</v>
      </c>
      <c r="C75" s="39" t="s">
        <v>21</v>
      </c>
      <c r="D75" s="55">
        <f>0.7*D74</f>
        <v>1309</v>
      </c>
      <c r="E75" s="12"/>
      <c r="F75" s="12"/>
      <c r="G75" s="12"/>
      <c r="H75" s="12"/>
      <c r="I75" s="12"/>
      <c r="J75" s="12"/>
      <c r="K75" s="12"/>
    </row>
    <row r="76" spans="1:11" x14ac:dyDescent="0.25">
      <c r="A76" s="86"/>
      <c r="B76" s="34" t="s">
        <v>138</v>
      </c>
      <c r="C76" s="39" t="s">
        <v>21</v>
      </c>
      <c r="D76" s="55">
        <f>D74*0.4</f>
        <v>748</v>
      </c>
      <c r="E76" s="12"/>
      <c r="F76" s="12"/>
      <c r="G76" s="12"/>
      <c r="H76" s="12"/>
      <c r="I76" s="12"/>
      <c r="J76" s="12"/>
      <c r="K76" s="12"/>
    </row>
    <row r="77" spans="1:11" x14ac:dyDescent="0.25">
      <c r="A77" s="86"/>
      <c r="B77" s="34" t="s">
        <v>139</v>
      </c>
      <c r="C77" s="39" t="s">
        <v>21</v>
      </c>
      <c r="D77" s="55">
        <f>D74*0.15</f>
        <v>280.5</v>
      </c>
      <c r="E77" s="12"/>
      <c r="F77" s="12"/>
      <c r="G77" s="12"/>
      <c r="H77" s="12"/>
      <c r="I77" s="12"/>
      <c r="J77" s="12"/>
      <c r="K77" s="12"/>
    </row>
    <row r="78" spans="1:11" ht="15.75" x14ac:dyDescent="0.3">
      <c r="A78" s="86"/>
      <c r="B78" s="11" t="s">
        <v>66</v>
      </c>
      <c r="C78" s="39" t="s">
        <v>15</v>
      </c>
      <c r="D78" s="12">
        <f>0.009*D74</f>
        <v>16.829999999999998</v>
      </c>
      <c r="E78" s="12"/>
      <c r="F78" s="12"/>
      <c r="G78" s="12"/>
      <c r="H78" s="12"/>
      <c r="I78" s="12"/>
      <c r="J78" s="12"/>
      <c r="K78" s="12"/>
    </row>
    <row r="79" spans="1:11" ht="15.75" x14ac:dyDescent="0.3">
      <c r="A79" s="86"/>
      <c r="B79" s="11" t="s">
        <v>106</v>
      </c>
      <c r="C79" s="39" t="s">
        <v>17</v>
      </c>
      <c r="D79" s="55">
        <v>1500</v>
      </c>
      <c r="E79" s="12"/>
      <c r="F79" s="12"/>
      <c r="G79" s="12"/>
      <c r="H79" s="12"/>
      <c r="I79" s="12"/>
      <c r="J79" s="12"/>
      <c r="K79" s="12"/>
    </row>
    <row r="80" spans="1:11" ht="15.75" x14ac:dyDescent="0.3">
      <c r="A80" s="86"/>
      <c r="B80" s="11" t="s">
        <v>105</v>
      </c>
      <c r="C80" s="39" t="s">
        <v>17</v>
      </c>
      <c r="D80" s="55">
        <f>0.5*D74</f>
        <v>935</v>
      </c>
      <c r="E80" s="12"/>
      <c r="F80" s="12"/>
      <c r="G80" s="12"/>
      <c r="H80" s="12"/>
      <c r="I80" s="12"/>
      <c r="J80" s="12"/>
      <c r="K80" s="12"/>
    </row>
    <row r="81" spans="1:11" ht="15.75" x14ac:dyDescent="0.3">
      <c r="A81" s="86"/>
      <c r="B81" s="11" t="s">
        <v>19</v>
      </c>
      <c r="C81" s="39" t="s">
        <v>20</v>
      </c>
      <c r="D81" s="12">
        <f>D74*0.01</f>
        <v>18.7</v>
      </c>
      <c r="E81" s="12"/>
      <c r="F81" s="12"/>
      <c r="G81" s="12"/>
      <c r="H81" s="12"/>
      <c r="I81" s="12"/>
      <c r="J81" s="12"/>
      <c r="K81" s="12"/>
    </row>
    <row r="82" spans="1:11" ht="36.75" customHeight="1" x14ac:dyDescent="0.3">
      <c r="A82" s="87">
        <v>15</v>
      </c>
      <c r="B82" s="78" t="s">
        <v>141</v>
      </c>
      <c r="C82" s="39" t="s">
        <v>17</v>
      </c>
      <c r="D82" s="12">
        <v>72</v>
      </c>
      <c r="E82" s="12"/>
      <c r="F82" s="12"/>
      <c r="G82" s="12"/>
      <c r="H82" s="12"/>
      <c r="I82" s="12"/>
      <c r="J82" s="12"/>
      <c r="K82" s="12"/>
    </row>
    <row r="83" spans="1:11" ht="15.75" x14ac:dyDescent="0.3">
      <c r="A83" s="87"/>
      <c r="B83" s="35" t="s">
        <v>142</v>
      </c>
      <c r="C83" s="39" t="s">
        <v>17</v>
      </c>
      <c r="D83" s="55">
        <f>D82*1.1</f>
        <v>79.2</v>
      </c>
      <c r="E83" s="12"/>
      <c r="F83" s="12"/>
      <c r="G83" s="12"/>
      <c r="H83" s="12"/>
      <c r="I83" s="12"/>
      <c r="J83" s="12"/>
      <c r="K83" s="12"/>
    </row>
    <row r="84" spans="1:11" ht="15.75" x14ac:dyDescent="0.3">
      <c r="A84" s="87"/>
      <c r="B84" s="11" t="s">
        <v>128</v>
      </c>
      <c r="C84" s="39" t="s">
        <v>39</v>
      </c>
      <c r="D84" s="55">
        <v>5</v>
      </c>
      <c r="E84" s="12"/>
      <c r="F84" s="12"/>
      <c r="G84" s="12"/>
      <c r="H84" s="12"/>
      <c r="I84" s="12"/>
      <c r="J84" s="12"/>
      <c r="K84" s="12"/>
    </row>
    <row r="85" spans="1:11" ht="22.5" customHeight="1" x14ac:dyDescent="0.25">
      <c r="A85" s="87">
        <v>16</v>
      </c>
      <c r="B85" s="49" t="s">
        <v>143</v>
      </c>
      <c r="C85" s="38" t="s">
        <v>15</v>
      </c>
      <c r="D85" s="50">
        <v>220</v>
      </c>
      <c r="E85" s="50"/>
      <c r="F85" s="12"/>
      <c r="G85" s="50"/>
      <c r="H85" s="12"/>
      <c r="I85" s="50"/>
      <c r="J85" s="12"/>
      <c r="K85" s="12"/>
    </row>
    <row r="86" spans="1:11" x14ac:dyDescent="0.25">
      <c r="A86" s="87"/>
      <c r="B86" s="53" t="s">
        <v>64</v>
      </c>
      <c r="C86" s="38" t="s">
        <v>15</v>
      </c>
      <c r="D86" s="50">
        <f>D85*1.05</f>
        <v>231</v>
      </c>
      <c r="E86" s="50"/>
      <c r="F86" s="12"/>
      <c r="G86" s="50"/>
      <c r="H86" s="12"/>
      <c r="I86" s="50"/>
      <c r="J86" s="12"/>
      <c r="K86" s="12"/>
    </row>
    <row r="87" spans="1:11" x14ac:dyDescent="0.25">
      <c r="A87" s="87"/>
      <c r="B87" s="53" t="s">
        <v>58</v>
      </c>
      <c r="C87" s="38" t="s">
        <v>21</v>
      </c>
      <c r="D87" s="56">
        <f>D85*5</f>
        <v>1100</v>
      </c>
      <c r="E87" s="50"/>
      <c r="F87" s="12"/>
      <c r="G87" s="50"/>
      <c r="H87" s="12"/>
      <c r="I87" s="50"/>
      <c r="J87" s="12"/>
      <c r="K87" s="12"/>
    </row>
    <row r="88" spans="1:11" x14ac:dyDescent="0.25">
      <c r="A88" s="87"/>
      <c r="B88" s="53" t="s">
        <v>104</v>
      </c>
      <c r="C88" s="38" t="s">
        <v>21</v>
      </c>
      <c r="D88" s="50">
        <f>D85*0.04</f>
        <v>8.8000000000000007</v>
      </c>
      <c r="E88" s="50"/>
      <c r="F88" s="12"/>
      <c r="G88" s="50"/>
      <c r="H88" s="12"/>
      <c r="I88" s="50"/>
      <c r="J88" s="12"/>
      <c r="K88" s="12"/>
    </row>
    <row r="89" spans="1:11" x14ac:dyDescent="0.25">
      <c r="A89" s="87"/>
      <c r="B89" s="53" t="s">
        <v>59</v>
      </c>
      <c r="C89" s="38" t="s">
        <v>16</v>
      </c>
      <c r="D89" s="50">
        <f>D85*0.7</f>
        <v>154</v>
      </c>
      <c r="E89" s="50"/>
      <c r="F89" s="12"/>
      <c r="G89" s="50"/>
      <c r="H89" s="12"/>
      <c r="I89" s="50"/>
      <c r="J89" s="12"/>
      <c r="K89" s="12"/>
    </row>
    <row r="90" spans="1:11" x14ac:dyDescent="0.25">
      <c r="A90" s="87"/>
      <c r="B90" s="53" t="s">
        <v>19</v>
      </c>
      <c r="C90" s="38" t="s">
        <v>20</v>
      </c>
      <c r="D90" s="50">
        <f>D86*0.08</f>
        <v>18.48</v>
      </c>
      <c r="E90" s="50"/>
      <c r="F90" s="12"/>
      <c r="G90" s="50"/>
      <c r="H90" s="12"/>
      <c r="I90" s="50"/>
      <c r="J90" s="12"/>
      <c r="K90" s="12"/>
    </row>
    <row r="91" spans="1:11" ht="15.75" x14ac:dyDescent="0.3">
      <c r="A91" s="86">
        <v>17</v>
      </c>
      <c r="B91" s="20" t="s">
        <v>67</v>
      </c>
      <c r="C91" s="45" t="s">
        <v>17</v>
      </c>
      <c r="D91" s="50">
        <v>380</v>
      </c>
      <c r="E91" s="12"/>
      <c r="F91" s="12"/>
      <c r="G91" s="12"/>
      <c r="H91" s="12"/>
      <c r="I91" s="12"/>
      <c r="J91" s="12"/>
      <c r="K91" s="12"/>
    </row>
    <row r="92" spans="1:11" ht="15.75" x14ac:dyDescent="0.3">
      <c r="A92" s="86"/>
      <c r="B92" s="11" t="s">
        <v>68</v>
      </c>
      <c r="C92" s="39" t="s">
        <v>17</v>
      </c>
      <c r="D92" s="12">
        <f>1.03*D91</f>
        <v>391.40000000000003</v>
      </c>
      <c r="E92" s="12"/>
      <c r="F92" s="12"/>
      <c r="G92" s="12"/>
      <c r="H92" s="12"/>
      <c r="I92" s="12"/>
      <c r="J92" s="12"/>
      <c r="K92" s="12"/>
    </row>
    <row r="93" spans="1:11" ht="15.75" x14ac:dyDescent="0.3">
      <c r="A93" s="86"/>
      <c r="B93" s="11" t="s">
        <v>70</v>
      </c>
      <c r="C93" s="39" t="s">
        <v>39</v>
      </c>
      <c r="D93" s="12">
        <f>D91*4</f>
        <v>1520</v>
      </c>
      <c r="E93" s="12"/>
      <c r="F93" s="12"/>
      <c r="G93" s="12"/>
      <c r="H93" s="12"/>
      <c r="I93" s="12"/>
      <c r="J93" s="12"/>
      <c r="K93" s="12"/>
    </row>
    <row r="94" spans="1:11" ht="15.75" x14ac:dyDescent="0.3">
      <c r="A94" s="86"/>
      <c r="B94" s="11" t="s">
        <v>69</v>
      </c>
      <c r="C94" s="39" t="s">
        <v>39</v>
      </c>
      <c r="D94" s="12">
        <v>15</v>
      </c>
      <c r="E94" s="12"/>
      <c r="F94" s="12"/>
      <c r="G94" s="12"/>
      <c r="H94" s="12"/>
      <c r="I94" s="12"/>
      <c r="J94" s="12"/>
      <c r="K94" s="12"/>
    </row>
    <row r="95" spans="1:11" ht="15.75" x14ac:dyDescent="0.3">
      <c r="A95" s="86"/>
      <c r="B95" s="11" t="s">
        <v>19</v>
      </c>
      <c r="C95" s="39" t="s">
        <v>20</v>
      </c>
      <c r="D95" s="12">
        <f>D91*0.03</f>
        <v>11.4</v>
      </c>
      <c r="E95" s="12"/>
      <c r="F95" s="12"/>
      <c r="G95" s="12"/>
      <c r="H95" s="12"/>
      <c r="I95" s="12"/>
      <c r="J95" s="12"/>
      <c r="K95" s="12"/>
    </row>
    <row r="96" spans="1:11" ht="45" x14ac:dyDescent="0.25">
      <c r="A96" s="86">
        <v>18</v>
      </c>
      <c r="B96" s="49" t="s">
        <v>72</v>
      </c>
      <c r="C96" s="39" t="s">
        <v>16</v>
      </c>
      <c r="D96" s="12">
        <v>24</v>
      </c>
      <c r="E96" s="12"/>
      <c r="F96" s="12"/>
      <c r="G96" s="12"/>
      <c r="H96" s="12"/>
      <c r="I96" s="12"/>
      <c r="J96" s="12"/>
      <c r="K96" s="12"/>
    </row>
    <row r="97" spans="1:11" ht="15.75" x14ac:dyDescent="0.3">
      <c r="A97" s="86"/>
      <c r="B97" s="11" t="s">
        <v>73</v>
      </c>
      <c r="C97" s="39" t="s">
        <v>50</v>
      </c>
      <c r="D97" s="12">
        <f>D96*0.15</f>
        <v>3.5999999999999996</v>
      </c>
      <c r="E97" s="12"/>
      <c r="F97" s="12"/>
      <c r="G97" s="12"/>
      <c r="H97" s="12"/>
      <c r="I97" s="12"/>
      <c r="J97" s="12"/>
      <c r="K97" s="12"/>
    </row>
    <row r="98" spans="1:11" x14ac:dyDescent="0.25">
      <c r="A98" s="86"/>
      <c r="B98" s="79" t="s">
        <v>74</v>
      </c>
      <c r="C98" s="39" t="s">
        <v>18</v>
      </c>
      <c r="D98" s="12">
        <f>D97*0.3</f>
        <v>1.0799999999999998</v>
      </c>
      <c r="E98" s="12"/>
      <c r="F98" s="12"/>
      <c r="G98" s="12"/>
      <c r="H98" s="12"/>
      <c r="I98" s="12"/>
      <c r="J98" s="12"/>
      <c r="K98" s="12"/>
    </row>
    <row r="99" spans="1:11" ht="15.75" x14ac:dyDescent="0.3">
      <c r="A99" s="86"/>
      <c r="B99" s="11" t="s">
        <v>65</v>
      </c>
      <c r="C99" s="39" t="s">
        <v>21</v>
      </c>
      <c r="D99" s="12">
        <f>D96*8</f>
        <v>192</v>
      </c>
      <c r="E99" s="12"/>
      <c r="F99" s="12"/>
      <c r="G99" s="12"/>
      <c r="H99" s="12"/>
      <c r="I99" s="12"/>
      <c r="J99" s="12"/>
      <c r="K99" s="12"/>
    </row>
    <row r="100" spans="1:11" ht="17.25" customHeight="1" x14ac:dyDescent="0.3">
      <c r="A100" s="86"/>
      <c r="B100" s="11" t="s">
        <v>66</v>
      </c>
      <c r="C100" s="45" t="s">
        <v>15</v>
      </c>
      <c r="D100" s="50">
        <f>D96*0.1</f>
        <v>2.4000000000000004</v>
      </c>
      <c r="E100" s="12"/>
      <c r="F100" s="12"/>
      <c r="G100" s="12"/>
      <c r="H100" s="12"/>
      <c r="I100" s="12"/>
      <c r="J100" s="12"/>
      <c r="K100" s="12"/>
    </row>
    <row r="101" spans="1:11" ht="15.75" x14ac:dyDescent="0.3">
      <c r="A101" s="86"/>
      <c r="B101" s="11" t="s">
        <v>75</v>
      </c>
      <c r="C101" s="39" t="s">
        <v>21</v>
      </c>
      <c r="D101" s="12">
        <f>D96*0.5</f>
        <v>12</v>
      </c>
      <c r="E101" s="12"/>
      <c r="F101" s="12"/>
      <c r="G101" s="12"/>
      <c r="H101" s="12"/>
      <c r="I101" s="12"/>
      <c r="J101" s="12"/>
      <c r="K101" s="12"/>
    </row>
    <row r="102" spans="1:11" ht="15.75" x14ac:dyDescent="0.3">
      <c r="A102" s="86"/>
      <c r="B102" s="11" t="s">
        <v>19</v>
      </c>
      <c r="C102" s="39" t="s">
        <v>20</v>
      </c>
      <c r="D102" s="12">
        <f>D96*0.1</f>
        <v>2.4000000000000004</v>
      </c>
      <c r="E102" s="12"/>
      <c r="F102" s="12"/>
      <c r="G102" s="12"/>
      <c r="H102" s="12"/>
      <c r="I102" s="12"/>
      <c r="J102" s="12"/>
      <c r="K102" s="12"/>
    </row>
    <row r="103" spans="1:11" ht="75" x14ac:dyDescent="0.25">
      <c r="A103" s="86">
        <v>19</v>
      </c>
      <c r="B103" s="49" t="s">
        <v>225</v>
      </c>
      <c r="C103" s="38" t="s">
        <v>16</v>
      </c>
      <c r="D103" s="50">
        <v>12</v>
      </c>
      <c r="E103" s="50"/>
      <c r="F103" s="12"/>
      <c r="G103" s="50"/>
      <c r="H103" s="12"/>
      <c r="I103" s="50"/>
      <c r="J103" s="12"/>
      <c r="K103" s="12"/>
    </row>
    <row r="104" spans="1:11" ht="30" x14ac:dyDescent="0.25">
      <c r="A104" s="86">
        <v>20</v>
      </c>
      <c r="B104" s="49" t="s">
        <v>220</v>
      </c>
      <c r="C104" s="38" t="s">
        <v>16</v>
      </c>
      <c r="D104" s="50">
        <v>8</v>
      </c>
      <c r="E104" s="50"/>
      <c r="F104" s="12"/>
      <c r="G104" s="50"/>
      <c r="H104" s="12"/>
      <c r="I104" s="50"/>
      <c r="J104" s="12"/>
      <c r="K104" s="12"/>
    </row>
    <row r="105" spans="1:11" ht="60" x14ac:dyDescent="0.25">
      <c r="A105" s="86">
        <v>21</v>
      </c>
      <c r="B105" s="49" t="s">
        <v>144</v>
      </c>
      <c r="C105" s="38" t="s">
        <v>16</v>
      </c>
      <c r="D105" s="50">
        <v>24</v>
      </c>
      <c r="E105" s="50"/>
      <c r="F105" s="12"/>
      <c r="G105" s="50"/>
      <c r="H105" s="12"/>
      <c r="I105" s="50"/>
      <c r="J105" s="12"/>
      <c r="K105" s="12"/>
    </row>
    <row r="106" spans="1:11" ht="36" customHeight="1" x14ac:dyDescent="0.25">
      <c r="A106" s="86">
        <v>22</v>
      </c>
      <c r="B106" s="49" t="s">
        <v>215</v>
      </c>
      <c r="C106" s="45" t="s">
        <v>15</v>
      </c>
      <c r="D106" s="50">
        <v>110</v>
      </c>
      <c r="E106" s="12"/>
      <c r="F106" s="12"/>
      <c r="G106" s="12"/>
      <c r="H106" s="12"/>
      <c r="I106" s="12"/>
      <c r="J106" s="12"/>
      <c r="K106" s="12"/>
    </row>
    <row r="107" spans="1:11" ht="36" customHeight="1" x14ac:dyDescent="0.25">
      <c r="A107" s="86">
        <v>23</v>
      </c>
      <c r="B107" s="59" t="s">
        <v>227</v>
      </c>
      <c r="C107" s="38" t="s">
        <v>16</v>
      </c>
      <c r="D107" s="50">
        <v>2</v>
      </c>
      <c r="E107" s="50"/>
      <c r="F107" s="12"/>
      <c r="G107" s="50"/>
      <c r="H107" s="12"/>
      <c r="I107" s="50"/>
      <c r="J107" s="12"/>
      <c r="K107" s="12"/>
    </row>
    <row r="108" spans="1:11" x14ac:dyDescent="0.25">
      <c r="A108" s="86"/>
      <c r="B108" s="34" t="s">
        <v>76</v>
      </c>
      <c r="C108" s="38" t="s">
        <v>37</v>
      </c>
      <c r="D108" s="50">
        <v>220</v>
      </c>
      <c r="E108" s="50"/>
      <c r="F108" s="12"/>
      <c r="G108" s="50"/>
      <c r="H108" s="12"/>
      <c r="I108" s="50"/>
      <c r="J108" s="12"/>
      <c r="K108" s="12"/>
    </row>
    <row r="109" spans="1:11" x14ac:dyDescent="0.25">
      <c r="A109" s="86"/>
      <c r="B109" s="53" t="s">
        <v>77</v>
      </c>
      <c r="C109" s="38" t="s">
        <v>37</v>
      </c>
      <c r="D109" s="50">
        <v>55</v>
      </c>
      <c r="E109" s="50"/>
      <c r="F109" s="12"/>
      <c r="G109" s="50"/>
      <c r="H109" s="12"/>
      <c r="I109" s="50"/>
      <c r="J109" s="12"/>
      <c r="K109" s="12"/>
    </row>
    <row r="110" spans="1:11" x14ac:dyDescent="0.25">
      <c r="A110" s="86"/>
      <c r="B110" s="53" t="s">
        <v>19</v>
      </c>
      <c r="C110" s="38" t="s">
        <v>20</v>
      </c>
      <c r="D110" s="50">
        <f>(D105+D104+D103)*0.2</f>
        <v>8.8000000000000007</v>
      </c>
      <c r="E110" s="50"/>
      <c r="F110" s="12"/>
      <c r="G110" s="50"/>
      <c r="H110" s="12"/>
      <c r="I110" s="50"/>
      <c r="J110" s="12"/>
      <c r="K110" s="12"/>
    </row>
    <row r="111" spans="1:11" x14ac:dyDescent="0.25">
      <c r="A111" s="86">
        <v>24</v>
      </c>
      <c r="B111" s="58" t="s">
        <v>78</v>
      </c>
      <c r="C111" s="38"/>
      <c r="D111" s="38"/>
      <c r="E111" s="38"/>
      <c r="F111" s="12"/>
      <c r="G111" s="38"/>
      <c r="H111" s="12"/>
      <c r="I111" s="38"/>
      <c r="J111" s="12"/>
      <c r="K111" s="12"/>
    </row>
    <row r="112" spans="1:11" x14ac:dyDescent="0.25">
      <c r="A112" s="86"/>
      <c r="B112" s="34" t="s">
        <v>79</v>
      </c>
      <c r="C112" s="38" t="s">
        <v>17</v>
      </c>
      <c r="D112" s="50">
        <v>150</v>
      </c>
      <c r="E112" s="50"/>
      <c r="F112" s="12"/>
      <c r="G112" s="50"/>
      <c r="H112" s="12"/>
      <c r="I112" s="50"/>
      <c r="J112" s="12"/>
      <c r="K112" s="12"/>
    </row>
    <row r="113" spans="1:11" ht="30" x14ac:dyDescent="0.25">
      <c r="A113" s="86"/>
      <c r="B113" s="34" t="s">
        <v>86</v>
      </c>
      <c r="C113" s="38" t="s">
        <v>87</v>
      </c>
      <c r="D113" s="50">
        <v>2</v>
      </c>
      <c r="E113" s="50"/>
      <c r="F113" s="12"/>
      <c r="G113" s="50"/>
      <c r="H113" s="12"/>
      <c r="I113" s="50"/>
      <c r="J113" s="12"/>
      <c r="K113" s="12"/>
    </row>
    <row r="114" spans="1:11" x14ac:dyDescent="0.25">
      <c r="A114" s="86"/>
      <c r="B114" s="34" t="s">
        <v>80</v>
      </c>
      <c r="C114" s="38" t="s">
        <v>17</v>
      </c>
      <c r="D114" s="50">
        <v>150</v>
      </c>
      <c r="E114" s="50"/>
      <c r="F114" s="12"/>
      <c r="G114" s="50"/>
      <c r="H114" s="12"/>
      <c r="I114" s="50"/>
      <c r="J114" s="12"/>
      <c r="K114" s="12"/>
    </row>
    <row r="115" spans="1:11" x14ac:dyDescent="0.25">
      <c r="A115" s="86"/>
      <c r="B115" s="34" t="s">
        <v>145</v>
      </c>
      <c r="C115" s="38" t="s">
        <v>16</v>
      </c>
      <c r="D115" s="50">
        <v>140</v>
      </c>
      <c r="E115" s="50"/>
      <c r="F115" s="12"/>
      <c r="G115" s="50"/>
      <c r="H115" s="12"/>
      <c r="I115" s="50"/>
      <c r="J115" s="12"/>
      <c r="K115" s="12"/>
    </row>
    <row r="116" spans="1:11" x14ac:dyDescent="0.25">
      <c r="A116" s="86"/>
      <c r="B116" s="34" t="s">
        <v>81</v>
      </c>
      <c r="C116" s="38" t="s">
        <v>16</v>
      </c>
      <c r="D116" s="50">
        <v>160</v>
      </c>
      <c r="E116" s="50"/>
      <c r="F116" s="12"/>
      <c r="G116" s="50"/>
      <c r="H116" s="12"/>
      <c r="I116" s="50"/>
      <c r="J116" s="12"/>
      <c r="K116" s="12"/>
    </row>
    <row r="117" spans="1:11" x14ac:dyDescent="0.25">
      <c r="A117" s="86"/>
      <c r="B117" s="34" t="s">
        <v>82</v>
      </c>
      <c r="C117" s="38" t="s">
        <v>16</v>
      </c>
      <c r="D117" s="50">
        <v>76</v>
      </c>
      <c r="E117" s="50"/>
      <c r="F117" s="12"/>
      <c r="G117" s="50"/>
      <c r="H117" s="12"/>
      <c r="I117" s="50"/>
      <c r="J117" s="12"/>
      <c r="K117" s="12"/>
    </row>
    <row r="118" spans="1:11" x14ac:dyDescent="0.25">
      <c r="A118" s="86">
        <v>25</v>
      </c>
      <c r="B118" s="59" t="s">
        <v>83</v>
      </c>
      <c r="C118" s="38"/>
      <c r="D118" s="50"/>
      <c r="E118" s="50"/>
      <c r="F118" s="12"/>
      <c r="G118" s="50"/>
      <c r="H118" s="12"/>
      <c r="I118" s="50"/>
      <c r="J118" s="12"/>
      <c r="K118" s="12"/>
    </row>
    <row r="119" spans="1:11" x14ac:dyDescent="0.25">
      <c r="A119" s="86"/>
      <c r="B119" s="34" t="s">
        <v>38</v>
      </c>
      <c r="C119" s="38" t="s">
        <v>17</v>
      </c>
      <c r="D119" s="50">
        <v>55</v>
      </c>
      <c r="E119" s="50"/>
      <c r="F119" s="12"/>
      <c r="G119" s="50"/>
      <c r="H119" s="12"/>
      <c r="I119" s="50"/>
      <c r="J119" s="12"/>
      <c r="K119" s="12"/>
    </row>
    <row r="120" spans="1:11" x14ac:dyDescent="0.25">
      <c r="A120" s="86"/>
      <c r="B120" s="34" t="s">
        <v>84</v>
      </c>
      <c r="C120" s="38" t="s">
        <v>17</v>
      </c>
      <c r="D120" s="50">
        <v>45</v>
      </c>
      <c r="E120" s="50"/>
      <c r="F120" s="12"/>
      <c r="G120" s="50"/>
      <c r="H120" s="12"/>
      <c r="I120" s="50"/>
      <c r="J120" s="12"/>
      <c r="K120" s="12"/>
    </row>
    <row r="121" spans="1:11" ht="30" x14ac:dyDescent="0.25">
      <c r="A121" s="86"/>
      <c r="B121" s="34" t="s">
        <v>88</v>
      </c>
      <c r="C121" s="38" t="s">
        <v>16</v>
      </c>
      <c r="D121" s="50">
        <v>8</v>
      </c>
      <c r="E121" s="50"/>
      <c r="F121" s="12"/>
      <c r="G121" s="50"/>
      <c r="H121" s="12"/>
      <c r="I121" s="50"/>
      <c r="J121" s="12"/>
      <c r="K121" s="12"/>
    </row>
    <row r="122" spans="1:11" ht="60" x14ac:dyDescent="0.25">
      <c r="A122" s="86"/>
      <c r="B122" s="34" t="s">
        <v>226</v>
      </c>
      <c r="C122" s="38" t="s">
        <v>16</v>
      </c>
      <c r="D122" s="50">
        <v>8</v>
      </c>
      <c r="E122" s="50"/>
      <c r="F122" s="12"/>
      <c r="G122" s="50"/>
      <c r="H122" s="12"/>
      <c r="I122" s="50"/>
      <c r="J122" s="12"/>
      <c r="K122" s="12"/>
    </row>
    <row r="123" spans="1:11" x14ac:dyDescent="0.25">
      <c r="A123" s="86"/>
      <c r="B123" s="34" t="s">
        <v>146</v>
      </c>
      <c r="C123" s="38" t="s">
        <v>16</v>
      </c>
      <c r="D123" s="50">
        <v>8</v>
      </c>
      <c r="E123" s="50"/>
      <c r="F123" s="12"/>
      <c r="G123" s="50"/>
      <c r="H123" s="12"/>
      <c r="I123" s="50"/>
      <c r="J123" s="12"/>
      <c r="K123" s="12"/>
    </row>
    <row r="124" spans="1:11" x14ac:dyDescent="0.25">
      <c r="A124" s="86"/>
      <c r="B124" s="34" t="s">
        <v>89</v>
      </c>
      <c r="C124" s="38" t="s">
        <v>16</v>
      </c>
      <c r="D124" s="50">
        <v>16</v>
      </c>
      <c r="E124" s="50"/>
      <c r="F124" s="12"/>
      <c r="G124" s="50"/>
      <c r="H124" s="12"/>
      <c r="I124" s="50"/>
      <c r="J124" s="12"/>
      <c r="K124" s="12"/>
    </row>
    <row r="125" spans="1:11" x14ac:dyDescent="0.25">
      <c r="A125" s="86"/>
      <c r="B125" s="34" t="s">
        <v>85</v>
      </c>
      <c r="C125" s="38" t="s">
        <v>16</v>
      </c>
      <c r="D125" s="50">
        <v>120</v>
      </c>
      <c r="E125" s="50"/>
      <c r="F125" s="12"/>
      <c r="G125" s="50"/>
      <c r="H125" s="12"/>
      <c r="I125" s="50"/>
      <c r="J125" s="12"/>
      <c r="K125" s="12"/>
    </row>
    <row r="126" spans="1:11" x14ac:dyDescent="0.25">
      <c r="A126" s="86">
        <v>26</v>
      </c>
      <c r="B126" s="60" t="s">
        <v>5</v>
      </c>
      <c r="C126" s="38"/>
      <c r="D126" s="50"/>
      <c r="E126" s="50"/>
      <c r="F126" s="12"/>
      <c r="G126" s="50"/>
      <c r="H126" s="12"/>
      <c r="I126" s="50"/>
      <c r="J126" s="12"/>
      <c r="K126" s="12"/>
    </row>
    <row r="127" spans="1:11" ht="15.75" x14ac:dyDescent="0.3">
      <c r="A127" s="86"/>
      <c r="B127" s="35" t="s">
        <v>219</v>
      </c>
      <c r="C127" s="39" t="s">
        <v>16</v>
      </c>
      <c r="D127" s="12">
        <v>36</v>
      </c>
      <c r="E127" s="12"/>
      <c r="F127" s="12"/>
      <c r="G127" s="12"/>
      <c r="H127" s="12"/>
      <c r="I127" s="12"/>
      <c r="J127" s="12"/>
      <c r="K127" s="12"/>
    </row>
    <row r="128" spans="1:11" x14ac:dyDescent="0.25">
      <c r="A128" s="86"/>
      <c r="B128" s="53" t="s">
        <v>218</v>
      </c>
      <c r="C128" s="38" t="s">
        <v>16</v>
      </c>
      <c r="D128" s="50">
        <v>36</v>
      </c>
      <c r="E128" s="50"/>
      <c r="F128" s="12"/>
      <c r="G128" s="50"/>
      <c r="H128" s="12"/>
      <c r="I128" s="50"/>
      <c r="J128" s="12"/>
      <c r="K128" s="12"/>
    </row>
    <row r="129" spans="1:11" x14ac:dyDescent="0.25">
      <c r="A129" s="86"/>
      <c r="B129" s="53" t="s">
        <v>92</v>
      </c>
      <c r="C129" s="38" t="s">
        <v>16</v>
      </c>
      <c r="D129" s="38">
        <v>72</v>
      </c>
      <c r="E129" s="38"/>
      <c r="F129" s="12"/>
      <c r="G129" s="38"/>
      <c r="H129" s="12"/>
      <c r="I129" s="38"/>
      <c r="J129" s="12"/>
      <c r="K129" s="12"/>
    </row>
    <row r="130" spans="1:11" x14ac:dyDescent="0.25">
      <c r="A130" s="86"/>
      <c r="B130" s="53" t="s">
        <v>91</v>
      </c>
      <c r="C130" s="38" t="s">
        <v>16</v>
      </c>
      <c r="D130" s="38">
        <v>36</v>
      </c>
      <c r="E130" s="38"/>
      <c r="F130" s="12"/>
      <c r="G130" s="38"/>
      <c r="H130" s="12"/>
      <c r="I130" s="38"/>
      <c r="J130" s="12"/>
      <c r="K130" s="12"/>
    </row>
    <row r="131" spans="1:11" x14ac:dyDescent="0.25">
      <c r="A131" s="86"/>
      <c r="B131" s="53" t="s">
        <v>36</v>
      </c>
      <c r="C131" s="38" t="s">
        <v>20</v>
      </c>
      <c r="D131" s="50">
        <v>72</v>
      </c>
      <c r="E131" s="50"/>
      <c r="F131" s="12"/>
      <c r="G131" s="50"/>
      <c r="H131" s="12"/>
      <c r="I131" s="50"/>
      <c r="J131" s="12"/>
      <c r="K131" s="12"/>
    </row>
    <row r="132" spans="1:11" x14ac:dyDescent="0.25">
      <c r="A132" s="86">
        <v>27</v>
      </c>
      <c r="B132" s="60" t="s">
        <v>93</v>
      </c>
      <c r="C132" s="38"/>
      <c r="D132" s="50"/>
      <c r="E132" s="50"/>
      <c r="F132" s="12"/>
      <c r="G132" s="50"/>
      <c r="H132" s="12"/>
      <c r="I132" s="50"/>
      <c r="J132" s="12"/>
      <c r="K132" s="12"/>
    </row>
    <row r="133" spans="1:11" ht="15.75" x14ac:dyDescent="0.3">
      <c r="A133" s="86"/>
      <c r="B133" s="29" t="s">
        <v>187</v>
      </c>
      <c r="C133" s="13" t="s">
        <v>16</v>
      </c>
      <c r="D133" s="10">
        <v>2</v>
      </c>
      <c r="E133" s="43"/>
      <c r="F133" s="12"/>
      <c r="G133" s="43"/>
      <c r="H133" s="12"/>
      <c r="I133" s="42"/>
      <c r="J133" s="12"/>
      <c r="K133" s="12"/>
    </row>
    <row r="134" spans="1:11" ht="15.75" x14ac:dyDescent="0.3">
      <c r="A134" s="87"/>
      <c r="B134" s="92" t="s">
        <v>171</v>
      </c>
      <c r="C134" s="91" t="s">
        <v>39</v>
      </c>
      <c r="D134" s="10">
        <v>2</v>
      </c>
      <c r="E134" s="43"/>
      <c r="F134" s="12"/>
      <c r="G134" s="43"/>
      <c r="H134" s="12"/>
      <c r="I134" s="42"/>
      <c r="J134" s="12"/>
      <c r="K134" s="12"/>
    </row>
    <row r="135" spans="1:11" ht="15.75" x14ac:dyDescent="0.3">
      <c r="A135" s="87"/>
      <c r="B135" s="90" t="s">
        <v>172</v>
      </c>
      <c r="C135" s="91" t="s">
        <v>39</v>
      </c>
      <c r="D135" s="10">
        <v>2</v>
      </c>
      <c r="E135" s="43"/>
      <c r="F135" s="12"/>
      <c r="G135" s="43"/>
      <c r="H135" s="12"/>
      <c r="I135" s="42"/>
      <c r="J135" s="12"/>
      <c r="K135" s="12"/>
    </row>
    <row r="136" spans="1:11" ht="15.75" x14ac:dyDescent="0.3">
      <c r="A136" s="87"/>
      <c r="B136" s="90" t="s">
        <v>173</v>
      </c>
      <c r="C136" s="91" t="s">
        <v>39</v>
      </c>
      <c r="D136" s="10">
        <v>2</v>
      </c>
      <c r="E136" s="43"/>
      <c r="F136" s="12"/>
      <c r="G136" s="43"/>
      <c r="H136" s="12"/>
      <c r="I136" s="42"/>
      <c r="J136" s="12"/>
      <c r="K136" s="12"/>
    </row>
    <row r="137" spans="1:11" ht="15.75" x14ac:dyDescent="0.3">
      <c r="A137" s="87"/>
      <c r="B137" s="90" t="s">
        <v>174</v>
      </c>
      <c r="C137" s="91" t="s">
        <v>39</v>
      </c>
      <c r="D137" s="10">
        <v>8</v>
      </c>
      <c r="E137" s="62"/>
      <c r="F137" s="12"/>
      <c r="G137" s="62"/>
      <c r="H137" s="12"/>
      <c r="I137" s="57"/>
      <c r="J137" s="12"/>
      <c r="K137" s="12"/>
    </row>
    <row r="138" spans="1:11" ht="15.75" x14ac:dyDescent="0.3">
      <c r="A138" s="87"/>
      <c r="B138" s="90" t="s">
        <v>175</v>
      </c>
      <c r="C138" s="91" t="s">
        <v>39</v>
      </c>
      <c r="D138" s="10">
        <v>2</v>
      </c>
      <c r="E138" s="62"/>
      <c r="F138" s="12"/>
      <c r="G138" s="62"/>
      <c r="H138" s="12"/>
      <c r="I138" s="57"/>
      <c r="J138" s="12"/>
      <c r="K138" s="12"/>
    </row>
    <row r="139" spans="1:11" ht="15.75" x14ac:dyDescent="0.3">
      <c r="A139" s="87"/>
      <c r="B139" s="90" t="s">
        <v>176</v>
      </c>
      <c r="C139" s="91" t="s">
        <v>39</v>
      </c>
      <c r="D139" s="10">
        <v>12</v>
      </c>
      <c r="E139" s="43"/>
      <c r="F139" s="12"/>
      <c r="G139" s="43"/>
      <c r="H139" s="12"/>
      <c r="I139" s="42"/>
      <c r="J139" s="12"/>
      <c r="K139" s="12"/>
    </row>
    <row r="140" spans="1:11" ht="15.75" x14ac:dyDescent="0.3">
      <c r="A140" s="87"/>
      <c r="B140" s="90" t="s">
        <v>177</v>
      </c>
      <c r="C140" s="91" t="s">
        <v>39</v>
      </c>
      <c r="D140" s="10">
        <v>22</v>
      </c>
      <c r="E140" s="43"/>
      <c r="F140" s="12"/>
      <c r="G140" s="43"/>
      <c r="H140" s="12"/>
      <c r="I140" s="42"/>
      <c r="J140" s="12"/>
      <c r="K140" s="12"/>
    </row>
    <row r="141" spans="1:11" x14ac:dyDescent="0.25">
      <c r="A141" s="86"/>
      <c r="B141" s="93" t="s">
        <v>179</v>
      </c>
      <c r="C141" s="94" t="s">
        <v>17</v>
      </c>
      <c r="D141" s="95">
        <v>220</v>
      </c>
      <c r="E141" s="62"/>
      <c r="F141" s="12"/>
      <c r="G141" s="62"/>
      <c r="H141" s="12"/>
      <c r="I141" s="50"/>
      <c r="J141" s="12"/>
      <c r="K141" s="12"/>
    </row>
    <row r="142" spans="1:11" ht="30" x14ac:dyDescent="0.25">
      <c r="A142" s="86"/>
      <c r="B142" s="15" t="s">
        <v>40</v>
      </c>
      <c r="C142" s="42" t="s">
        <v>17</v>
      </c>
      <c r="D142" s="43">
        <v>1500</v>
      </c>
      <c r="E142" s="43"/>
      <c r="F142" s="12"/>
      <c r="G142" s="43"/>
      <c r="H142" s="12"/>
      <c r="I142" s="12"/>
      <c r="J142" s="12"/>
      <c r="K142" s="12"/>
    </row>
    <row r="143" spans="1:11" ht="30" x14ac:dyDescent="0.25">
      <c r="A143" s="86"/>
      <c r="B143" s="15" t="s">
        <v>41</v>
      </c>
      <c r="C143" s="42" t="s">
        <v>17</v>
      </c>
      <c r="D143" s="43">
        <v>1200</v>
      </c>
      <c r="E143" s="43"/>
      <c r="F143" s="12"/>
      <c r="G143" s="43"/>
      <c r="H143" s="12"/>
      <c r="I143" s="12"/>
      <c r="J143" s="12"/>
      <c r="K143" s="12"/>
    </row>
    <row r="144" spans="1:11" x14ac:dyDescent="0.25">
      <c r="A144" s="86"/>
      <c r="B144" s="44" t="s">
        <v>42</v>
      </c>
      <c r="C144" s="42" t="s">
        <v>16</v>
      </c>
      <c r="D144" s="43">
        <v>120</v>
      </c>
      <c r="E144" s="43"/>
      <c r="F144" s="12"/>
      <c r="G144" s="43"/>
      <c r="H144" s="12"/>
      <c r="I144" s="43"/>
      <c r="J144" s="12"/>
      <c r="K144" s="12"/>
    </row>
    <row r="145" spans="1:11" x14ac:dyDescent="0.25">
      <c r="A145" s="86"/>
      <c r="B145" s="15" t="s">
        <v>43</v>
      </c>
      <c r="C145" s="13" t="s">
        <v>16</v>
      </c>
      <c r="D145" s="43">
        <v>45</v>
      </c>
      <c r="E145" s="43"/>
      <c r="F145" s="12"/>
      <c r="G145" s="43"/>
      <c r="H145" s="12"/>
      <c r="I145" s="43"/>
      <c r="J145" s="12"/>
      <c r="K145" s="12"/>
    </row>
    <row r="146" spans="1:11" x14ac:dyDescent="0.25">
      <c r="A146" s="86"/>
      <c r="B146" s="15" t="s">
        <v>44</v>
      </c>
      <c r="C146" s="13" t="s">
        <v>16</v>
      </c>
      <c r="D146" s="43">
        <v>4</v>
      </c>
      <c r="E146" s="43"/>
      <c r="F146" s="12"/>
      <c r="G146" s="43"/>
      <c r="H146" s="12"/>
      <c r="I146" s="43"/>
      <c r="J146" s="12"/>
      <c r="K146" s="12"/>
    </row>
    <row r="147" spans="1:11" ht="30" x14ac:dyDescent="0.25">
      <c r="A147" s="86"/>
      <c r="B147" s="34" t="s">
        <v>95</v>
      </c>
      <c r="C147" s="13" t="s">
        <v>16</v>
      </c>
      <c r="D147" s="43">
        <v>150</v>
      </c>
      <c r="E147" s="43"/>
      <c r="F147" s="12"/>
      <c r="G147" s="43"/>
      <c r="H147" s="12"/>
      <c r="I147" s="43"/>
      <c r="J147" s="12"/>
      <c r="K147" s="12"/>
    </row>
    <row r="148" spans="1:11" ht="30" x14ac:dyDescent="0.25">
      <c r="A148" s="86"/>
      <c r="B148" s="34" t="s">
        <v>94</v>
      </c>
      <c r="C148" s="13" t="s">
        <v>16</v>
      </c>
      <c r="D148" s="43">
        <v>18</v>
      </c>
      <c r="E148" s="43"/>
      <c r="F148" s="12"/>
      <c r="G148" s="43"/>
      <c r="H148" s="12"/>
      <c r="I148" s="43"/>
      <c r="J148" s="12"/>
      <c r="K148" s="12"/>
    </row>
    <row r="149" spans="1:11" x14ac:dyDescent="0.25">
      <c r="A149" s="86"/>
      <c r="B149" s="53" t="s">
        <v>19</v>
      </c>
      <c r="C149" s="38" t="s">
        <v>20</v>
      </c>
      <c r="D149" s="50">
        <f>(D142+D143+D144+D145+D146+D147+D148)*0.08</f>
        <v>242.96</v>
      </c>
      <c r="E149" s="50"/>
      <c r="F149" s="12"/>
      <c r="G149" s="50"/>
      <c r="H149" s="12"/>
      <c r="I149" s="50"/>
      <c r="J149" s="12"/>
      <c r="K149" s="12"/>
    </row>
    <row r="150" spans="1:11" x14ac:dyDescent="0.25">
      <c r="A150" s="86">
        <v>28</v>
      </c>
      <c r="B150" s="60" t="s">
        <v>166</v>
      </c>
      <c r="C150" s="38"/>
      <c r="D150" s="50"/>
      <c r="E150" s="50"/>
      <c r="F150" s="12"/>
      <c r="G150" s="50"/>
      <c r="H150" s="12"/>
      <c r="I150" s="50"/>
      <c r="J150" s="12"/>
      <c r="K150" s="12"/>
    </row>
    <row r="151" spans="1:11" ht="45" x14ac:dyDescent="0.25">
      <c r="A151" s="86"/>
      <c r="B151" s="34" t="s">
        <v>167</v>
      </c>
      <c r="C151" s="38" t="s">
        <v>16</v>
      </c>
      <c r="D151" s="62">
        <v>2</v>
      </c>
      <c r="E151" s="62"/>
      <c r="F151" s="12"/>
      <c r="G151" s="62"/>
      <c r="H151" s="12"/>
      <c r="I151" s="50"/>
      <c r="J151" s="12"/>
      <c r="K151" s="12"/>
    </row>
    <row r="152" spans="1:11" ht="30" x14ac:dyDescent="0.25">
      <c r="A152" s="86"/>
      <c r="B152" s="89" t="s">
        <v>168</v>
      </c>
      <c r="C152" s="38" t="s">
        <v>17</v>
      </c>
      <c r="D152" s="62">
        <v>4200</v>
      </c>
      <c r="E152" s="62"/>
      <c r="F152" s="12"/>
      <c r="G152" s="62"/>
      <c r="H152" s="12"/>
      <c r="I152" s="50"/>
      <c r="J152" s="12"/>
      <c r="K152" s="12"/>
    </row>
    <row r="153" spans="1:11" ht="45" x14ac:dyDescent="0.25">
      <c r="A153" s="86"/>
      <c r="B153" s="89" t="s">
        <v>169</v>
      </c>
      <c r="C153" s="38" t="s">
        <v>16</v>
      </c>
      <c r="D153" s="62">
        <v>18</v>
      </c>
      <c r="E153" s="62"/>
      <c r="F153" s="12"/>
      <c r="G153" s="62"/>
      <c r="H153" s="12"/>
      <c r="I153" s="50"/>
      <c r="J153" s="12"/>
      <c r="K153" s="12"/>
    </row>
    <row r="154" spans="1:11" ht="45" x14ac:dyDescent="0.25">
      <c r="A154" s="86"/>
      <c r="B154" s="89" t="s">
        <v>170</v>
      </c>
      <c r="C154" s="38" t="s">
        <v>16</v>
      </c>
      <c r="D154" s="62">
        <v>4</v>
      </c>
      <c r="E154" s="62"/>
      <c r="F154" s="12"/>
      <c r="G154" s="62"/>
      <c r="H154" s="12"/>
      <c r="I154" s="50"/>
      <c r="J154" s="12"/>
      <c r="K154" s="12"/>
    </row>
    <row r="155" spans="1:11" x14ac:dyDescent="0.25">
      <c r="A155" s="86"/>
      <c r="B155" s="89" t="s">
        <v>161</v>
      </c>
      <c r="C155" s="38" t="s">
        <v>37</v>
      </c>
      <c r="D155" s="62">
        <v>400</v>
      </c>
      <c r="E155" s="62"/>
      <c r="F155" s="12"/>
      <c r="G155" s="62"/>
      <c r="H155" s="12"/>
      <c r="I155" s="50"/>
      <c r="J155" s="12"/>
      <c r="K155" s="12"/>
    </row>
    <row r="156" spans="1:11" x14ac:dyDescent="0.25">
      <c r="A156" s="86"/>
      <c r="B156" s="89" t="s">
        <v>162</v>
      </c>
      <c r="C156" s="38" t="s">
        <v>37</v>
      </c>
      <c r="D156" s="62">
        <v>600</v>
      </c>
      <c r="E156" s="62"/>
      <c r="F156" s="12"/>
      <c r="G156" s="62"/>
      <c r="H156" s="12"/>
      <c r="I156" s="50"/>
      <c r="J156" s="12"/>
      <c r="K156" s="12"/>
    </row>
    <row r="157" spans="1:11" x14ac:dyDescent="0.25">
      <c r="A157" s="86"/>
      <c r="B157" s="89" t="s">
        <v>163</v>
      </c>
      <c r="C157" s="38" t="s">
        <v>37</v>
      </c>
      <c r="D157" s="62">
        <v>300</v>
      </c>
      <c r="E157" s="62"/>
      <c r="F157" s="12"/>
      <c r="G157" s="62"/>
      <c r="H157" s="12"/>
      <c r="I157" s="57"/>
      <c r="J157" s="12"/>
      <c r="K157" s="12"/>
    </row>
    <row r="158" spans="1:11" x14ac:dyDescent="0.25">
      <c r="A158" s="86"/>
      <c r="B158" s="89" t="s">
        <v>164</v>
      </c>
      <c r="C158" s="38" t="s">
        <v>17</v>
      </c>
      <c r="D158" s="62">
        <v>40</v>
      </c>
      <c r="E158" s="62"/>
      <c r="F158" s="12"/>
      <c r="G158" s="62"/>
      <c r="H158" s="12"/>
      <c r="I158" s="57"/>
      <c r="J158" s="12"/>
      <c r="K158" s="12"/>
    </row>
    <row r="159" spans="1:11" x14ac:dyDescent="0.25">
      <c r="A159" s="86"/>
      <c r="B159" s="34" t="s">
        <v>165</v>
      </c>
      <c r="C159" s="45" t="s">
        <v>20</v>
      </c>
      <c r="D159" s="50">
        <v>1</v>
      </c>
      <c r="E159" s="50"/>
      <c r="F159" s="12"/>
      <c r="G159" s="50"/>
      <c r="H159" s="12"/>
      <c r="I159" s="50"/>
      <c r="J159" s="12"/>
      <c r="K159" s="12"/>
    </row>
    <row r="160" spans="1:11" x14ac:dyDescent="0.25">
      <c r="A160" s="86"/>
      <c r="B160" s="34" t="s">
        <v>36</v>
      </c>
      <c r="C160" s="45" t="s">
        <v>20</v>
      </c>
      <c r="D160" s="56">
        <f>16700*0.001</f>
        <v>16.7</v>
      </c>
      <c r="E160" s="50"/>
      <c r="F160" s="12"/>
      <c r="G160" s="50"/>
      <c r="H160" s="12"/>
      <c r="I160" s="50"/>
      <c r="J160" s="12"/>
      <c r="K160" s="12"/>
    </row>
    <row r="161" spans="1:11" x14ac:dyDescent="0.25">
      <c r="A161" s="87">
        <v>29</v>
      </c>
      <c r="B161" s="49" t="s">
        <v>186</v>
      </c>
      <c r="C161" s="45"/>
      <c r="D161" s="56"/>
      <c r="E161" s="50"/>
      <c r="F161" s="12"/>
      <c r="G161" s="50"/>
      <c r="H161" s="12"/>
      <c r="I161" s="50"/>
      <c r="J161" s="12"/>
      <c r="K161" s="12"/>
    </row>
    <row r="162" spans="1:11" ht="30" x14ac:dyDescent="0.25">
      <c r="A162" s="87"/>
      <c r="B162" s="34" t="s">
        <v>180</v>
      </c>
      <c r="C162" s="38" t="s">
        <v>16</v>
      </c>
      <c r="D162" s="62">
        <v>2</v>
      </c>
      <c r="E162" s="62"/>
      <c r="F162" s="12"/>
      <c r="G162" s="62"/>
      <c r="H162" s="12"/>
      <c r="I162" s="50"/>
      <c r="J162" s="12"/>
      <c r="K162" s="12"/>
    </row>
    <row r="163" spans="1:11" x14ac:dyDescent="0.25">
      <c r="A163" s="87"/>
      <c r="B163" s="34" t="s">
        <v>181</v>
      </c>
      <c r="C163" s="38" t="s">
        <v>16</v>
      </c>
      <c r="D163" s="62">
        <v>32</v>
      </c>
      <c r="E163" s="62"/>
      <c r="F163" s="12"/>
      <c r="G163" s="62"/>
      <c r="H163" s="12"/>
      <c r="I163" s="50"/>
      <c r="J163" s="12"/>
      <c r="K163" s="12"/>
    </row>
    <row r="164" spans="1:11" ht="30" x14ac:dyDescent="0.3">
      <c r="A164" s="87"/>
      <c r="B164" s="35" t="s">
        <v>182</v>
      </c>
      <c r="C164" s="38" t="s">
        <v>37</v>
      </c>
      <c r="D164" s="62">
        <v>2</v>
      </c>
      <c r="E164" s="62"/>
      <c r="F164" s="12"/>
      <c r="G164" s="62"/>
      <c r="H164" s="12"/>
      <c r="I164" s="50"/>
      <c r="J164" s="12"/>
      <c r="K164" s="12"/>
    </row>
    <row r="165" spans="1:11" ht="30" x14ac:dyDescent="0.3">
      <c r="A165" s="87"/>
      <c r="B165" s="35" t="s">
        <v>183</v>
      </c>
      <c r="C165" s="38" t="s">
        <v>37</v>
      </c>
      <c r="D165" s="62">
        <v>2</v>
      </c>
      <c r="E165" s="62"/>
      <c r="F165" s="12"/>
      <c r="G165" s="62"/>
      <c r="H165" s="12"/>
      <c r="I165" s="57"/>
      <c r="J165" s="12"/>
      <c r="K165" s="12"/>
    </row>
    <row r="166" spans="1:11" ht="15.75" x14ac:dyDescent="0.3">
      <c r="A166" s="87"/>
      <c r="B166" s="35" t="s">
        <v>184</v>
      </c>
      <c r="C166" s="38" t="s">
        <v>17</v>
      </c>
      <c r="D166" s="62">
        <v>280</v>
      </c>
      <c r="E166" s="62"/>
      <c r="F166" s="12"/>
      <c r="G166" s="62"/>
      <c r="H166" s="12"/>
      <c r="I166" s="57"/>
      <c r="J166" s="12"/>
      <c r="K166" s="12"/>
    </row>
    <row r="167" spans="1:11" ht="30" x14ac:dyDescent="0.25">
      <c r="A167" s="87"/>
      <c r="B167" s="89" t="s">
        <v>185</v>
      </c>
      <c r="C167" s="38" t="s">
        <v>16</v>
      </c>
      <c r="D167" s="62">
        <v>1</v>
      </c>
      <c r="E167" s="62"/>
      <c r="F167" s="12"/>
      <c r="G167" s="62"/>
      <c r="H167" s="12"/>
      <c r="I167" s="57"/>
      <c r="J167" s="12"/>
      <c r="K167" s="12"/>
    </row>
    <row r="168" spans="1:11" x14ac:dyDescent="0.25">
      <c r="A168" s="87"/>
      <c r="B168" s="34" t="s">
        <v>165</v>
      </c>
      <c r="C168" s="45" t="s">
        <v>20</v>
      </c>
      <c r="D168" s="50">
        <v>1</v>
      </c>
      <c r="E168" s="62"/>
      <c r="F168" s="12"/>
      <c r="G168" s="62"/>
      <c r="H168" s="12"/>
      <c r="I168" s="57"/>
      <c r="J168" s="12"/>
      <c r="K168" s="12"/>
    </row>
    <row r="169" spans="1:11" x14ac:dyDescent="0.25">
      <c r="A169" s="87"/>
      <c r="B169" s="34" t="s">
        <v>36</v>
      </c>
      <c r="C169" s="45" t="s">
        <v>20</v>
      </c>
      <c r="D169" s="62">
        <v>1</v>
      </c>
      <c r="E169" s="62"/>
      <c r="F169" s="12"/>
      <c r="G169" s="62"/>
      <c r="H169" s="12"/>
      <c r="I169" s="57"/>
      <c r="J169" s="12"/>
      <c r="K169" s="12"/>
    </row>
    <row r="170" spans="1:11" ht="45" x14ac:dyDescent="0.25">
      <c r="A170" s="86">
        <v>30</v>
      </c>
      <c r="B170" s="49" t="s">
        <v>150</v>
      </c>
      <c r="C170" s="38" t="s">
        <v>16</v>
      </c>
      <c r="D170" s="43">
        <v>24</v>
      </c>
      <c r="E170" s="43"/>
      <c r="F170" s="12"/>
      <c r="G170" s="43"/>
      <c r="H170" s="12"/>
      <c r="I170" s="43"/>
      <c r="J170" s="12"/>
      <c r="K170" s="12"/>
    </row>
    <row r="171" spans="1:11" x14ac:dyDescent="0.25">
      <c r="A171" s="86">
        <v>31</v>
      </c>
      <c r="B171" s="15" t="s">
        <v>33</v>
      </c>
      <c r="C171" s="39" t="s">
        <v>49</v>
      </c>
      <c r="D171" s="12">
        <v>19</v>
      </c>
      <c r="E171" s="12"/>
      <c r="F171" s="12"/>
      <c r="G171" s="12"/>
      <c r="H171" s="12"/>
      <c r="I171" s="12"/>
      <c r="J171" s="12"/>
      <c r="K171" s="12"/>
    </row>
    <row r="172" spans="1:11" x14ac:dyDescent="0.25">
      <c r="A172" s="86">
        <v>32</v>
      </c>
      <c r="B172" s="15" t="s">
        <v>34</v>
      </c>
      <c r="C172" s="39" t="s">
        <v>32</v>
      </c>
      <c r="D172" s="12">
        <f>D171*1.1</f>
        <v>20.900000000000002</v>
      </c>
      <c r="E172" s="12"/>
      <c r="F172" s="12"/>
      <c r="G172" s="12"/>
      <c r="H172" s="12"/>
      <c r="I172" s="12"/>
      <c r="J172" s="12"/>
      <c r="K172" s="12"/>
    </row>
    <row r="173" spans="1:11" x14ac:dyDescent="0.25">
      <c r="A173" s="36"/>
      <c r="B173" s="13" t="s">
        <v>13</v>
      </c>
      <c r="C173" s="39"/>
      <c r="D173" s="12"/>
      <c r="E173" s="12"/>
      <c r="F173" s="12">
        <f>SUM(F10:F172)</f>
        <v>0</v>
      </c>
      <c r="G173" s="12"/>
      <c r="H173" s="12">
        <f>SUM(H10:H172)</f>
        <v>0</v>
      </c>
      <c r="I173" s="12"/>
      <c r="J173" s="12">
        <f>SUM(J10:J172)</f>
        <v>0</v>
      </c>
      <c r="K173" s="103">
        <f>SUM(K10:K172)</f>
        <v>0</v>
      </c>
    </row>
    <row r="174" spans="1:11" ht="15.75" x14ac:dyDescent="0.3">
      <c r="A174" s="14"/>
      <c r="B174" s="21" t="s">
        <v>22</v>
      </c>
      <c r="C174" s="41"/>
      <c r="D174" s="25"/>
      <c r="E174" s="24"/>
      <c r="F174" s="25"/>
      <c r="G174" s="25"/>
      <c r="H174" s="25"/>
      <c r="I174" s="25"/>
      <c r="J174" s="24"/>
      <c r="K174" s="25">
        <f>K173*C174</f>
        <v>0</v>
      </c>
    </row>
    <row r="175" spans="1:11" ht="15.75" x14ac:dyDescent="0.3">
      <c r="A175" s="14"/>
      <c r="B175" s="30" t="s">
        <v>13</v>
      </c>
      <c r="C175" s="40"/>
      <c r="D175" s="25"/>
      <c r="E175" s="24"/>
      <c r="F175" s="24"/>
      <c r="G175" s="25"/>
      <c r="H175" s="25"/>
      <c r="I175" s="25"/>
      <c r="J175" s="24"/>
      <c r="K175" s="25">
        <f>K174+K173</f>
        <v>0</v>
      </c>
    </row>
    <row r="176" spans="1:11" ht="15.75" x14ac:dyDescent="0.3">
      <c r="A176" s="14"/>
      <c r="B176" s="21" t="s">
        <v>23</v>
      </c>
      <c r="C176" s="41"/>
      <c r="D176" s="25"/>
      <c r="E176" s="24"/>
      <c r="F176" s="24"/>
      <c r="G176" s="25"/>
      <c r="H176" s="25"/>
      <c r="I176" s="25"/>
      <c r="J176" s="24"/>
      <c r="K176" s="25">
        <f>K175*C176</f>
        <v>0</v>
      </c>
    </row>
    <row r="177" spans="1:11" ht="15.75" x14ac:dyDescent="0.3">
      <c r="A177" s="14"/>
      <c r="B177" s="30" t="s">
        <v>13</v>
      </c>
      <c r="C177" s="40"/>
      <c r="D177" s="25"/>
      <c r="E177" s="24"/>
      <c r="F177" s="24"/>
      <c r="G177" s="25"/>
      <c r="H177" s="25"/>
      <c r="I177" s="25"/>
      <c r="J177" s="24"/>
      <c r="K177" s="25">
        <f>SUM(K175:K176)</f>
        <v>0</v>
      </c>
    </row>
    <row r="178" spans="1:11" ht="15.75" x14ac:dyDescent="0.3">
      <c r="A178" s="14"/>
      <c r="B178" s="21" t="s">
        <v>24</v>
      </c>
      <c r="C178" s="41"/>
      <c r="D178" s="25"/>
      <c r="E178" s="24"/>
      <c r="F178" s="24"/>
      <c r="G178" s="25"/>
      <c r="H178" s="25"/>
      <c r="I178" s="25"/>
      <c r="J178" s="24"/>
      <c r="K178" s="25">
        <f>K177*C178</f>
        <v>0</v>
      </c>
    </row>
    <row r="179" spans="1:11" ht="15.75" x14ac:dyDescent="0.3">
      <c r="A179" s="23"/>
      <c r="B179" s="30" t="s">
        <v>13</v>
      </c>
      <c r="C179" s="40"/>
      <c r="D179" s="25"/>
      <c r="E179" s="24"/>
      <c r="F179" s="24"/>
      <c r="G179" s="25"/>
      <c r="H179" s="25"/>
      <c r="I179" s="25"/>
      <c r="J179" s="24"/>
      <c r="K179" s="25">
        <f>SUM(K177:K178)</f>
        <v>0</v>
      </c>
    </row>
    <row r="180" spans="1:11" ht="15.75" x14ac:dyDescent="0.3">
      <c r="A180" s="23"/>
      <c r="B180" s="21" t="s">
        <v>27</v>
      </c>
      <c r="C180" s="41"/>
      <c r="D180" s="25"/>
      <c r="E180" s="24"/>
      <c r="F180" s="24"/>
      <c r="G180" s="25"/>
      <c r="H180" s="25"/>
      <c r="I180" s="25"/>
      <c r="J180" s="24"/>
      <c r="K180" s="25">
        <f>K179*C180</f>
        <v>0</v>
      </c>
    </row>
    <row r="181" spans="1:11" ht="15.75" x14ac:dyDescent="0.3">
      <c r="A181" s="23"/>
      <c r="B181" s="21" t="s">
        <v>45</v>
      </c>
      <c r="C181" s="41"/>
      <c r="D181" s="25"/>
      <c r="E181" s="24"/>
      <c r="F181" s="24"/>
      <c r="G181" s="25"/>
      <c r="H181" s="25"/>
      <c r="I181" s="25"/>
      <c r="J181" s="24"/>
      <c r="K181" s="25">
        <f>H173*C181</f>
        <v>0</v>
      </c>
    </row>
    <row r="182" spans="1:11" ht="15.75" x14ac:dyDescent="0.3">
      <c r="A182" s="23"/>
      <c r="B182" s="30" t="s">
        <v>13</v>
      </c>
      <c r="C182" s="40"/>
      <c r="D182" s="25"/>
      <c r="E182" s="24"/>
      <c r="F182" s="24"/>
      <c r="G182" s="25"/>
      <c r="H182" s="25"/>
      <c r="I182" s="25"/>
      <c r="J182" s="24"/>
      <c r="K182" s="25">
        <f>K181+K180+K179</f>
        <v>0</v>
      </c>
    </row>
    <row r="183" spans="1:11" x14ac:dyDescent="0.25">
      <c r="A183" s="14"/>
      <c r="B183" s="14" t="s">
        <v>25</v>
      </c>
      <c r="C183" s="41">
        <v>0.18</v>
      </c>
      <c r="D183" s="25"/>
      <c r="E183" s="24"/>
      <c r="F183" s="24"/>
      <c r="G183" s="24"/>
      <c r="H183" s="24"/>
      <c r="I183" s="24"/>
      <c r="J183" s="24"/>
      <c r="K183" s="25">
        <f>K182*C183</f>
        <v>0</v>
      </c>
    </row>
    <row r="184" spans="1:11" ht="15.75" x14ac:dyDescent="0.3">
      <c r="A184" s="13"/>
      <c r="B184" s="19" t="s">
        <v>26</v>
      </c>
      <c r="C184" s="10"/>
      <c r="D184" s="13"/>
      <c r="E184" s="13"/>
      <c r="F184" s="13"/>
      <c r="G184" s="13"/>
      <c r="H184" s="13"/>
      <c r="I184" s="13"/>
      <c r="J184" s="13"/>
      <c r="K184" s="46">
        <f>K183+K182</f>
        <v>0</v>
      </c>
    </row>
  </sheetData>
  <mergeCells count="14">
    <mergeCell ref="B1:I1"/>
    <mergeCell ref="J1:K1"/>
    <mergeCell ref="B2:K3"/>
    <mergeCell ref="A4:K4"/>
    <mergeCell ref="E5:H5"/>
    <mergeCell ref="I5:J5"/>
    <mergeCell ref="I6:J6"/>
    <mergeCell ref="K6:K7"/>
    <mergeCell ref="A6:A7"/>
    <mergeCell ref="B6:B7"/>
    <mergeCell ref="C6:C7"/>
    <mergeCell ref="D6:D7"/>
    <mergeCell ref="E6:F6"/>
    <mergeCell ref="G6:H6"/>
  </mergeCells>
  <conditionalFormatting sqref="D141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იაშვილი</vt:lpstr>
      <vt:lpstr>კრებსითი ხ-ვა</vt:lpstr>
      <vt:lpstr>III აბდოქირურგია</vt:lpstr>
      <vt:lpstr>IIIაბდოთერაპია</vt:lpstr>
      <vt:lpstr>III ტრამვა</vt:lpstr>
      <vt:lpstr>IVრესპირაცია</vt:lpstr>
      <vt:lpstr>რეანიმაცია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2022-05-30T12:13:10Z</dcterms:modified>
</cp:coreProperties>
</file>